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一般预算" sheetId="1" r:id="rId1"/>
    <sheet name="基金预算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按11月工资测算,1065万/月*12月，十三月工资650万元，</t>
        </r>
      </text>
    </comment>
    <comment ref="M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公安系统执勤岗位津贴660*12*人数（143+19）</t>
        </r>
      </text>
    </comment>
    <comment ref="N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按11月工资测算,1064万/月*12月，十三月工资650万元，公安系统调资113.26万元</t>
        </r>
      </text>
    </comment>
    <comment ref="N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按11月工资测算,1064万/月*12月，十三月工资650万元，公安系统调资113.26万元</t>
        </r>
      </text>
    </comment>
  </commentList>
</comments>
</file>

<file path=xl/sharedStrings.xml><?xml version="1.0" encoding="utf-8"?>
<sst xmlns="http://schemas.openxmlformats.org/spreadsheetml/2006/main" count="154" uniqueCount="137">
  <si>
    <t>附件1</t>
  </si>
  <si>
    <t>2020年洪江区公共财政预算收支调整表</t>
  </si>
  <si>
    <t>单位：万元</t>
  </si>
  <si>
    <t>预算收入及科目</t>
  </si>
  <si>
    <t>2020年
预算数</t>
  </si>
  <si>
    <t>2020年
预算调整数</t>
  </si>
  <si>
    <t>调整金额</t>
  </si>
  <si>
    <t>备   注</t>
  </si>
  <si>
    <t>预算支出及科目</t>
  </si>
  <si>
    <t>备    注</t>
  </si>
  <si>
    <t>2018年
预算调整数</t>
  </si>
  <si>
    <t>2019年
测算数</t>
  </si>
  <si>
    <t>一、地方财政收入</t>
  </si>
  <si>
    <t>5.5%增幅测算</t>
  </si>
  <si>
    <t>一、人员支出</t>
  </si>
  <si>
    <t>一、基本支出</t>
  </si>
  <si>
    <t>1、在职工资</t>
  </si>
  <si>
    <t>按11月工资测算，基本工资12780万元，正常调资1278元（10%测算），13月工资650万元。</t>
  </si>
  <si>
    <t>2、离退休人员经费</t>
  </si>
  <si>
    <t>离休106万；兜底6320万</t>
  </si>
  <si>
    <t>按11月工资测算，正常调资1000万元（10%测算）</t>
  </si>
  <si>
    <t>3、在职工资附加性支出</t>
  </si>
  <si>
    <t>医保工伤1245，公积金1369万，新进预留67万；工会经费50万，养老保险2221万</t>
  </si>
  <si>
    <t>2、其他工资</t>
  </si>
  <si>
    <t>差额单位工资，政府批准临时工工资</t>
  </si>
  <si>
    <t>二、上级补助收入</t>
  </si>
  <si>
    <t>4、乡镇岗位补贴</t>
  </si>
  <si>
    <t>提标20%</t>
  </si>
  <si>
    <t>3、津补贴提标</t>
  </si>
  <si>
    <t>1、财力性转移支付收入</t>
  </si>
  <si>
    <t>5、在职人员职业年金</t>
  </si>
  <si>
    <t>4、社会保障缴费</t>
  </si>
  <si>
    <t>（1）基数部分</t>
  </si>
  <si>
    <t>教育人才津贴调出基数</t>
  </si>
  <si>
    <t>6、其他人员性支出</t>
  </si>
  <si>
    <t>差额单位及自收自支人员工资</t>
  </si>
  <si>
    <t>（1）机关养老保险缴费</t>
  </si>
  <si>
    <t>上年度在职工资的20%</t>
  </si>
  <si>
    <t>（2）预计增量部分</t>
  </si>
  <si>
    <t>7、遗属生活费</t>
  </si>
  <si>
    <t>（2）职工医疗保险缴费</t>
  </si>
  <si>
    <t>在职工资的8%</t>
  </si>
  <si>
    <t>2、非财力转移支付收入</t>
  </si>
  <si>
    <t>其中民生收入38481万元；非民生收入9272万元</t>
  </si>
  <si>
    <t>8、绩效奖财政补助部分</t>
  </si>
  <si>
    <t xml:space="preserve"> (3）工伤保险缴费</t>
  </si>
  <si>
    <t>在职工资的1%</t>
  </si>
  <si>
    <t>5、公车改革</t>
  </si>
  <si>
    <t>三、一般性债券收入</t>
  </si>
  <si>
    <t>二、运转支出</t>
  </si>
  <si>
    <t>6、职业年金</t>
  </si>
  <si>
    <t>（1）再融资债券</t>
  </si>
  <si>
    <t>三、基本民生支出</t>
  </si>
  <si>
    <t>（二）对个人和家庭的补助</t>
  </si>
  <si>
    <t>（2）新增债券</t>
  </si>
  <si>
    <t>（1）本级支出</t>
  </si>
  <si>
    <t>（2）上级补助支出</t>
  </si>
  <si>
    <t>上级指标列收列支</t>
  </si>
  <si>
    <t>四、调入资金</t>
  </si>
  <si>
    <t>四、政府化债支出</t>
  </si>
  <si>
    <t>融资债券借新还旧还本支出6920万万元（实际7049万），本级化债9222万（实际9204万）</t>
  </si>
  <si>
    <t>1、基本养老保险基金补助</t>
  </si>
  <si>
    <t>1、政府性基金调入</t>
  </si>
  <si>
    <t>五、政府掌握的专项经费</t>
  </si>
  <si>
    <t>（1）全额单位</t>
  </si>
  <si>
    <t>2、其他调入</t>
  </si>
  <si>
    <t>六、单位专项业务费</t>
  </si>
  <si>
    <t xml:space="preserve">    专户存量资金</t>
  </si>
  <si>
    <t>七、预备费</t>
  </si>
  <si>
    <t>八、上级补助支出</t>
  </si>
  <si>
    <t>非民生支出上级指标，列收列支</t>
  </si>
  <si>
    <t>（2）差额、自收自支单位</t>
  </si>
  <si>
    <t>五、结余结转</t>
  </si>
  <si>
    <t>九、上解支出</t>
  </si>
  <si>
    <t>两院上解1091万元，其他上解760万元</t>
  </si>
  <si>
    <t>2、离休费</t>
  </si>
  <si>
    <t>十、其他支出</t>
  </si>
  <si>
    <t>以前年度收回存量资金安排的支出</t>
  </si>
  <si>
    <t>3、住房公积金</t>
  </si>
  <si>
    <t>按在职工资总额的8%</t>
  </si>
  <si>
    <t>十一、追加支出</t>
  </si>
  <si>
    <t>十二、一般债券安排支出</t>
  </si>
  <si>
    <t>二、项目支出</t>
  </si>
  <si>
    <t>十三、结余结转支出</t>
  </si>
  <si>
    <t>收入合计</t>
  </si>
  <si>
    <t>支出合计</t>
  </si>
  <si>
    <t>附件2</t>
  </si>
  <si>
    <t>2020年洪江区本级政府性基金预算收支调整表</t>
  </si>
  <si>
    <t>收                        入</t>
  </si>
  <si>
    <t>支                         出</t>
  </si>
  <si>
    <t>名  称</t>
  </si>
  <si>
    <t>年初预算数</t>
  </si>
  <si>
    <t>预算调整数</t>
  </si>
  <si>
    <t>增减额</t>
  </si>
  <si>
    <t>备注</t>
  </si>
  <si>
    <t>1、移民补助</t>
  </si>
  <si>
    <t>国有土地使用权出让收入</t>
  </si>
  <si>
    <t>国有土地使用权出让收入安排的支出</t>
  </si>
  <si>
    <t>1、本年土地出让价款收入</t>
  </si>
  <si>
    <t>1、征地和拆迁补偿支出</t>
  </si>
  <si>
    <t>含工业园基础设施建设500万元</t>
  </si>
  <si>
    <t>2、土地开发支出</t>
  </si>
  <si>
    <t>城投公司</t>
  </si>
  <si>
    <t>3、土地出让业务支出</t>
  </si>
  <si>
    <t>自然资源局“招拍挂”工作经费（其中65.7万元调整至公务费）</t>
  </si>
  <si>
    <t>城市基础设施配套费收入</t>
  </si>
  <si>
    <t>城市基础设施配套费安排的支出</t>
  </si>
  <si>
    <t>1、城市公共设施</t>
  </si>
  <si>
    <t xml:space="preserve"> 其中：路灯电费</t>
  </si>
  <si>
    <t>2、城市环境卫生</t>
  </si>
  <si>
    <t>3、公有房屋</t>
  </si>
  <si>
    <t>4、城市防洪</t>
  </si>
  <si>
    <t xml:space="preserve">  环卫设施添置及维护</t>
  </si>
  <si>
    <t>1、技改贴息和补助</t>
  </si>
  <si>
    <t>3、示范项目补贴</t>
  </si>
  <si>
    <t>3、其他</t>
  </si>
  <si>
    <t xml:space="preserve">  建设局征收经费</t>
  </si>
  <si>
    <t>按34%计提（其中18万元切块至公务费）</t>
  </si>
  <si>
    <t>污水处理费收入</t>
  </si>
  <si>
    <t>污水处理费及对应专项债务收入安排的支出</t>
  </si>
  <si>
    <t>1、污水处理设施建设和运营</t>
  </si>
  <si>
    <t>转移性收入</t>
  </si>
  <si>
    <t>2、代征手续费</t>
  </si>
  <si>
    <t>10%征收手续费（自来水公司）支付2018年度金额</t>
  </si>
  <si>
    <t>1、政府性基金转移性收入</t>
  </si>
  <si>
    <t>特别抗疫国债</t>
  </si>
  <si>
    <t>3、园区企业污水处理费</t>
  </si>
  <si>
    <t>根据结算情况据实拨付</t>
  </si>
  <si>
    <t>2、债务转贷收入</t>
  </si>
  <si>
    <t>专项债券</t>
  </si>
  <si>
    <t>转移性支出</t>
  </si>
  <si>
    <t>1、调出资金</t>
  </si>
  <si>
    <t>调至一般公共预算</t>
  </si>
  <si>
    <t>2、债务转贷支出</t>
  </si>
  <si>
    <t>3、特别抗疫国债支出</t>
  </si>
  <si>
    <t>债务付息支出</t>
  </si>
  <si>
    <t>专项债券利息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</si>
</sst>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0_ "/>
    <numFmt numFmtId="180" formatCode="0.00_ "/>
  </numFmts>
  <fonts count="36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2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b/>
      <sz val="24"/>
      <color indexed="8"/>
      <name val="黑体"/>
      <family val="3"/>
    </font>
    <font>
      <b/>
      <sz val="24"/>
      <name val="黑体"/>
      <family val="3"/>
    </font>
    <font>
      <sz val="8"/>
      <name val="仿宋_GB2312"/>
      <family val="3"/>
    </font>
    <font>
      <sz val="8"/>
      <color indexed="10"/>
      <name val="仿宋_GB2312"/>
      <family val="3"/>
    </font>
    <font>
      <sz val="12"/>
      <name val="仿宋_GB2312"/>
      <family val="3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7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1" fillId="0" borderId="3" applyNumberFormat="0" applyFill="0" applyAlignment="0" applyProtection="0"/>
    <xf numFmtId="0" fontId="17" fillId="7" borderId="0" applyNumberFormat="0" applyBorder="0" applyAlignment="0" applyProtection="0"/>
    <xf numFmtId="0" fontId="29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4" fillId="2" borderId="1" applyNumberFormat="0" applyAlignment="0" applyProtection="0"/>
    <xf numFmtId="0" fontId="28" fillId="8" borderId="6" applyNumberFormat="0" applyAlignment="0" applyProtection="0"/>
    <xf numFmtId="0" fontId="19" fillId="9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  <xf numFmtId="0" fontId="18" fillId="9" borderId="0" applyNumberFormat="0" applyBorder="0" applyAlignment="0" applyProtection="0"/>
    <xf numFmtId="0" fontId="32" fillId="11" borderId="0" applyNumberFormat="0" applyBorder="0" applyAlignment="0" applyProtection="0"/>
    <xf numFmtId="0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7" fillId="16" borderId="0" applyNumberFormat="0" applyBorder="0" applyAlignment="0" applyProtection="0"/>
    <xf numFmtId="0" fontId="1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9" fillId="4" borderId="0" applyNumberFormat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31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177" fontId="1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177" fontId="1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 wrapText="1"/>
    </xf>
    <xf numFmtId="177" fontId="8" fillId="0" borderId="14" xfId="22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177" fontId="8" fillId="0" borderId="1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177" fontId="1" fillId="0" borderId="14" xfId="22" applyNumberFormat="1" applyFont="1" applyBorder="1" applyAlignment="1">
      <alignment vertical="center"/>
    </xf>
    <xf numFmtId="176" fontId="8" fillId="0" borderId="14" xfId="22" applyNumberFormat="1" applyFont="1" applyBorder="1" applyAlignment="1">
      <alignment vertical="center"/>
    </xf>
    <xf numFmtId="177" fontId="8" fillId="0" borderId="14" xfId="22" applyNumberFormat="1" applyFont="1" applyBorder="1" applyAlignment="1">
      <alignment horizontal="right" vertical="center"/>
    </xf>
    <xf numFmtId="177" fontId="1" fillId="0" borderId="14" xfId="22" applyNumberFormat="1" applyFont="1" applyBorder="1" applyAlignment="1">
      <alignment horizontal="right" vertical="center"/>
    </xf>
    <xf numFmtId="177" fontId="8" fillId="0" borderId="14" xfId="22" applyNumberFormat="1" applyFont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31" fontId="0" fillId="2" borderId="0" xfId="0" applyNumberFormat="1" applyFont="1" applyFill="1" applyBorder="1" applyAlignment="1">
      <alignment horizontal="left" vertical="center" wrapText="1"/>
    </xf>
    <xf numFmtId="31" fontId="1" fillId="2" borderId="16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178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177" fontId="3" fillId="2" borderId="14" xfId="0" applyNumberFormat="1" applyFont="1" applyFill="1" applyBorder="1" applyAlignment="1">
      <alignment horizontal="right" vertical="center" wrapText="1"/>
    </xf>
    <xf numFmtId="179" fontId="3" fillId="2" borderId="14" xfId="0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left" vertical="center" wrapText="1"/>
    </xf>
    <xf numFmtId="176" fontId="3" fillId="2" borderId="14" xfId="0" applyNumberFormat="1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horizontal="left" vertical="center" wrapText="1"/>
    </xf>
    <xf numFmtId="177" fontId="0" fillId="2" borderId="14" xfId="0" applyNumberFormat="1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vertical="center" wrapText="1"/>
    </xf>
    <xf numFmtId="176" fontId="0" fillId="2" borderId="14" xfId="0" applyNumberFormat="1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vertical="center" shrinkToFit="1"/>
    </xf>
    <xf numFmtId="180" fontId="0" fillId="2" borderId="14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 shrinkToFit="1"/>
    </xf>
    <xf numFmtId="0" fontId="0" fillId="2" borderId="14" xfId="0" applyFont="1" applyFill="1" applyBorder="1" applyAlignment="1">
      <alignment vertical="center"/>
    </xf>
    <xf numFmtId="177" fontId="3" fillId="2" borderId="14" xfId="0" applyNumberFormat="1" applyFont="1" applyFill="1" applyBorder="1" applyAlignment="1">
      <alignment horizontal="right" vertical="center"/>
    </xf>
    <xf numFmtId="177" fontId="0" fillId="2" borderId="14" xfId="0" applyNumberFormat="1" applyFont="1" applyFill="1" applyBorder="1" applyAlignment="1">
      <alignment horizontal="right" vertical="center"/>
    </xf>
    <xf numFmtId="176" fontId="0" fillId="2" borderId="14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4" fillId="2" borderId="14" xfId="0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vertical="center"/>
    </xf>
    <xf numFmtId="176" fontId="9" fillId="2" borderId="14" xfId="0" applyNumberFormat="1" applyFont="1" applyFill="1" applyBorder="1" applyAlignment="1">
      <alignment vertical="center"/>
    </xf>
    <xf numFmtId="180" fontId="9" fillId="2" borderId="14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/>
    </xf>
    <xf numFmtId="0" fontId="0" fillId="2" borderId="0" xfId="0" applyFont="1" applyFill="1" applyBorder="1" applyAlignment="1">
      <alignment horizontal="right" vertical="center" wrapText="1"/>
    </xf>
    <xf numFmtId="178" fontId="0" fillId="2" borderId="14" xfId="0" applyNumberFormat="1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left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176" fontId="15" fillId="2" borderId="14" xfId="0" applyNumberFormat="1" applyFont="1" applyFill="1" applyBorder="1" applyAlignment="1">
      <alignment horizontal="right" vertical="center" wrapText="1"/>
    </xf>
    <xf numFmtId="179" fontId="16" fillId="2" borderId="14" xfId="0" applyNumberFormat="1" applyFont="1" applyFill="1" applyBorder="1" applyAlignment="1">
      <alignment/>
    </xf>
    <xf numFmtId="176" fontId="3" fillId="2" borderId="14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8">
      <selection activeCell="A1" sqref="A1:N31"/>
    </sheetView>
  </sheetViews>
  <sheetFormatPr defaultColWidth="9.00390625" defaultRowHeight="14.25"/>
  <cols>
    <col min="1" max="1" width="23.50390625" style="46" customWidth="1"/>
    <col min="2" max="2" width="10.375" style="47" customWidth="1"/>
    <col min="3" max="3" width="11.75390625" style="47" customWidth="1"/>
    <col min="4" max="4" width="9.75390625" style="47" customWidth="1"/>
    <col min="5" max="5" width="21.25390625" style="46" customWidth="1"/>
    <col min="6" max="6" width="25.125" style="46" customWidth="1"/>
    <col min="7" max="7" width="10.75390625" style="46" customWidth="1"/>
    <col min="8" max="8" width="12.375" style="46" customWidth="1"/>
    <col min="9" max="9" width="10.375" style="46" customWidth="1"/>
    <col min="10" max="10" width="30.875" style="46" customWidth="1"/>
    <col min="11" max="11" width="29.875" style="46" hidden="1" customWidth="1"/>
    <col min="12" max="12" width="11.75390625" style="47" hidden="1" customWidth="1"/>
    <col min="13" max="13" width="0.37109375" style="47" hidden="1" customWidth="1"/>
    <col min="14" max="14" width="9.375" style="46" hidden="1" customWidth="1"/>
    <col min="15" max="15" width="9.375" style="46" bestFit="1" customWidth="1"/>
    <col min="16" max="16384" width="9.00390625" style="46" customWidth="1"/>
  </cols>
  <sheetData>
    <row r="1" ht="18.75">
      <c r="A1" s="10" t="s">
        <v>0</v>
      </c>
    </row>
    <row r="2" spans="1:14" ht="33" customHeight="1">
      <c r="A2" s="48" t="s">
        <v>1</v>
      </c>
      <c r="B2" s="48"/>
      <c r="C2" s="49"/>
      <c r="D2" s="49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" customHeight="1">
      <c r="A3" s="50"/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81" t="s">
        <v>2</v>
      </c>
    </row>
    <row r="4" spans="1:14" s="44" customFormat="1" ht="33" customHeight="1">
      <c r="A4" s="52" t="s">
        <v>3</v>
      </c>
      <c r="B4" s="53" t="s">
        <v>4</v>
      </c>
      <c r="C4" s="53" t="s">
        <v>5</v>
      </c>
      <c r="D4" s="53" t="s">
        <v>6</v>
      </c>
      <c r="E4" s="52" t="s">
        <v>7</v>
      </c>
      <c r="F4" s="52" t="s">
        <v>8</v>
      </c>
      <c r="G4" s="53" t="s">
        <v>4</v>
      </c>
      <c r="H4" s="53" t="s">
        <v>5</v>
      </c>
      <c r="I4" s="53" t="s">
        <v>6</v>
      </c>
      <c r="J4" s="53" t="s">
        <v>9</v>
      </c>
      <c r="K4" s="52" t="s">
        <v>8</v>
      </c>
      <c r="L4" s="53" t="s">
        <v>10</v>
      </c>
      <c r="M4" s="53" t="s">
        <v>11</v>
      </c>
      <c r="N4" s="52" t="s">
        <v>7</v>
      </c>
    </row>
    <row r="5" spans="1:14" s="44" customFormat="1" ht="19.5" customHeight="1">
      <c r="A5" s="54" t="s">
        <v>12</v>
      </c>
      <c r="B5" s="55">
        <v>21938</v>
      </c>
      <c r="C5" s="55">
        <v>21938</v>
      </c>
      <c r="D5" s="56">
        <v>0</v>
      </c>
      <c r="E5" s="57" t="s">
        <v>13</v>
      </c>
      <c r="F5" s="54" t="s">
        <v>14</v>
      </c>
      <c r="G5" s="58">
        <f>SUM(G6:G13)</f>
        <v>31729</v>
      </c>
      <c r="H5" s="58">
        <f>SUM(H6:H13)</f>
        <v>30903</v>
      </c>
      <c r="I5" s="58">
        <f>SUM(I6:I13)</f>
        <v>-826</v>
      </c>
      <c r="J5" s="57"/>
      <c r="K5" s="66" t="s">
        <v>15</v>
      </c>
      <c r="L5" s="58" t="e">
        <f>SUM(L6+L16+#REF!)</f>
        <v>#REF!</v>
      </c>
      <c r="M5" s="58" t="e">
        <f>SUM(M6+M16+#REF!)</f>
        <v>#REF!</v>
      </c>
      <c r="N5" s="82"/>
    </row>
    <row r="6" spans="1:16" s="44" customFormat="1" ht="19.5" customHeight="1">
      <c r="A6" s="59"/>
      <c r="B6" s="60"/>
      <c r="C6" s="60"/>
      <c r="D6" s="56"/>
      <c r="E6" s="61"/>
      <c r="F6" s="62" t="s">
        <v>16</v>
      </c>
      <c r="G6" s="63">
        <v>16246</v>
      </c>
      <c r="H6" s="63">
        <v>15558</v>
      </c>
      <c r="I6" s="63">
        <f aca="true" t="shared" si="0" ref="I6:I13">H6-G6</f>
        <v>-688</v>
      </c>
      <c r="J6" s="57"/>
      <c r="K6" s="83" t="s">
        <v>17</v>
      </c>
      <c r="L6" s="58">
        <f>L7++L9+L10+L14+L8+L15</f>
        <v>20708</v>
      </c>
      <c r="M6" s="58">
        <f>M7++M9+M10+M14+M8+M15</f>
        <v>20969</v>
      </c>
      <c r="N6" s="84"/>
      <c r="P6" s="85"/>
    </row>
    <row r="7" spans="1:14" s="44" customFormat="1" ht="19.5" customHeight="1">
      <c r="A7" s="59"/>
      <c r="B7" s="60"/>
      <c r="C7" s="60"/>
      <c r="D7" s="56"/>
      <c r="E7" s="61"/>
      <c r="F7" s="64" t="s">
        <v>18</v>
      </c>
      <c r="G7" s="60">
        <v>6466</v>
      </c>
      <c r="H7" s="60">
        <v>6426</v>
      </c>
      <c r="I7" s="63">
        <f t="shared" si="0"/>
        <v>-40</v>
      </c>
      <c r="J7" s="57" t="s">
        <v>19</v>
      </c>
      <c r="K7" s="62" t="s">
        <v>16</v>
      </c>
      <c r="L7" s="63">
        <v>13750</v>
      </c>
      <c r="M7" s="63">
        <v>14531</v>
      </c>
      <c r="N7" s="61" t="s">
        <v>20</v>
      </c>
    </row>
    <row r="8" spans="1:14" s="44" customFormat="1" ht="30" customHeight="1">
      <c r="A8" s="59"/>
      <c r="B8" s="60"/>
      <c r="C8" s="60"/>
      <c r="D8" s="65"/>
      <c r="E8" s="61"/>
      <c r="F8" s="64" t="s">
        <v>21</v>
      </c>
      <c r="G8" s="63">
        <v>5235</v>
      </c>
      <c r="H8" s="63">
        <v>4952</v>
      </c>
      <c r="I8" s="63">
        <f t="shared" si="0"/>
        <v>-283</v>
      </c>
      <c r="J8" s="57" t="s">
        <v>22</v>
      </c>
      <c r="K8" s="62" t="s">
        <v>23</v>
      </c>
      <c r="L8" s="63">
        <v>1398</v>
      </c>
      <c r="M8" s="63">
        <v>1398</v>
      </c>
      <c r="N8" s="86" t="s">
        <v>24</v>
      </c>
    </row>
    <row r="9" spans="1:14" s="44" customFormat="1" ht="21" customHeight="1">
      <c r="A9" s="66" t="s">
        <v>25</v>
      </c>
      <c r="B9" s="55">
        <f>B10+B13</f>
        <v>59377</v>
      </c>
      <c r="C9" s="55">
        <f>C10+C13</f>
        <v>81939</v>
      </c>
      <c r="D9" s="58">
        <f>D10+D13</f>
        <v>22562</v>
      </c>
      <c r="E9" s="61"/>
      <c r="F9" s="62" t="s">
        <v>26</v>
      </c>
      <c r="G9" s="63">
        <v>50</v>
      </c>
      <c r="H9" s="63">
        <v>86</v>
      </c>
      <c r="I9" s="63">
        <f t="shared" si="0"/>
        <v>36</v>
      </c>
      <c r="J9" s="57" t="s">
        <v>27</v>
      </c>
      <c r="K9" s="64" t="s">
        <v>28</v>
      </c>
      <c r="L9" s="60">
        <v>780</v>
      </c>
      <c r="M9" s="60">
        <v>0</v>
      </c>
      <c r="N9" s="61" t="s">
        <v>20</v>
      </c>
    </row>
    <row r="10" spans="1:14" s="44" customFormat="1" ht="21" customHeight="1">
      <c r="A10" s="66" t="s">
        <v>29</v>
      </c>
      <c r="B10" s="55">
        <f>B11+B12</f>
        <v>26377</v>
      </c>
      <c r="C10" s="55">
        <f>C11+C12</f>
        <v>31939</v>
      </c>
      <c r="D10" s="58">
        <f>D11+D12</f>
        <v>5562</v>
      </c>
      <c r="E10" s="67"/>
      <c r="F10" s="62" t="s">
        <v>30</v>
      </c>
      <c r="G10" s="63">
        <v>900</v>
      </c>
      <c r="H10" s="63">
        <v>1138</v>
      </c>
      <c r="I10" s="63">
        <f t="shared" si="0"/>
        <v>238</v>
      </c>
      <c r="J10" s="57"/>
      <c r="K10" s="62" t="s">
        <v>31</v>
      </c>
      <c r="L10" s="63">
        <f>SUM(L11:L13)</f>
        <v>3680</v>
      </c>
      <c r="M10" s="63">
        <f>SUM(M11:M13)</f>
        <v>3940</v>
      </c>
      <c r="N10" s="86"/>
    </row>
    <row r="11" spans="1:14" s="44" customFormat="1" ht="21" customHeight="1">
      <c r="A11" s="62" t="s">
        <v>32</v>
      </c>
      <c r="B11" s="55">
        <v>21377</v>
      </c>
      <c r="C11" s="55">
        <v>21349</v>
      </c>
      <c r="D11" s="58">
        <f>C11-B11</f>
        <v>-28</v>
      </c>
      <c r="E11" s="68" t="s">
        <v>33</v>
      </c>
      <c r="F11" s="69" t="s">
        <v>34</v>
      </c>
      <c r="G11" s="70">
        <v>1482</v>
      </c>
      <c r="H11" s="70">
        <v>1482</v>
      </c>
      <c r="I11" s="63">
        <f t="shared" si="0"/>
        <v>0</v>
      </c>
      <c r="J11" s="57" t="s">
        <v>35</v>
      </c>
      <c r="K11" s="62" t="s">
        <v>36</v>
      </c>
      <c r="L11" s="63">
        <v>2560</v>
      </c>
      <c r="M11" s="63">
        <v>2800</v>
      </c>
      <c r="N11" s="86" t="s">
        <v>37</v>
      </c>
    </row>
    <row r="12" spans="1:14" s="44" customFormat="1" ht="21" customHeight="1">
      <c r="A12" s="62" t="s">
        <v>38</v>
      </c>
      <c r="B12" s="55">
        <v>5000</v>
      </c>
      <c r="C12" s="55">
        <v>10590</v>
      </c>
      <c r="D12" s="58">
        <f>C12-B12</f>
        <v>5590</v>
      </c>
      <c r="E12" s="59"/>
      <c r="F12" s="69" t="s">
        <v>39</v>
      </c>
      <c r="G12" s="62">
        <v>50</v>
      </c>
      <c r="H12" s="62">
        <v>32</v>
      </c>
      <c r="I12" s="63">
        <f t="shared" si="0"/>
        <v>-18</v>
      </c>
      <c r="J12" s="57"/>
      <c r="K12" s="62" t="s">
        <v>40</v>
      </c>
      <c r="L12" s="63">
        <v>1000</v>
      </c>
      <c r="M12" s="63">
        <v>1000</v>
      </c>
      <c r="N12" s="86" t="s">
        <v>41</v>
      </c>
    </row>
    <row r="13" spans="1:14" s="44" customFormat="1" ht="28.5">
      <c r="A13" s="66" t="s">
        <v>42</v>
      </c>
      <c r="B13" s="71">
        <v>33000</v>
      </c>
      <c r="C13" s="71">
        <v>50000</v>
      </c>
      <c r="D13" s="58">
        <f>C13-B13</f>
        <v>17000</v>
      </c>
      <c r="E13" s="68" t="s">
        <v>43</v>
      </c>
      <c r="F13" s="69" t="s">
        <v>44</v>
      </c>
      <c r="G13" s="62">
        <v>1300</v>
      </c>
      <c r="H13" s="62">
        <v>1229</v>
      </c>
      <c r="I13" s="63">
        <f t="shared" si="0"/>
        <v>-71</v>
      </c>
      <c r="J13" s="57"/>
      <c r="K13" s="62" t="s">
        <v>45</v>
      </c>
      <c r="L13" s="63">
        <v>120</v>
      </c>
      <c r="M13" s="63">
        <v>140</v>
      </c>
      <c r="N13" s="86" t="s">
        <v>46</v>
      </c>
    </row>
    <row r="14" spans="1:14" s="44" customFormat="1" ht="15.75" customHeight="1">
      <c r="A14" s="70"/>
      <c r="B14" s="72"/>
      <c r="C14" s="72"/>
      <c r="D14" s="73"/>
      <c r="E14" s="70"/>
      <c r="F14" s="69"/>
      <c r="G14" s="70"/>
      <c r="H14" s="70"/>
      <c r="I14" s="70"/>
      <c r="J14" s="57"/>
      <c r="K14" s="77" t="s">
        <v>47</v>
      </c>
      <c r="L14" s="60">
        <v>700</v>
      </c>
      <c r="M14" s="60">
        <v>700</v>
      </c>
      <c r="N14" s="86"/>
    </row>
    <row r="15" spans="1:14" s="44" customFormat="1" ht="22.5" customHeight="1">
      <c r="A15" s="74" t="s">
        <v>48</v>
      </c>
      <c r="B15" s="58">
        <v>6920</v>
      </c>
      <c r="C15" s="58">
        <v>11249</v>
      </c>
      <c r="D15" s="58">
        <f>D16+D17</f>
        <v>4329</v>
      </c>
      <c r="E15" s="57"/>
      <c r="F15" s="66" t="s">
        <v>49</v>
      </c>
      <c r="G15" s="58">
        <v>3441</v>
      </c>
      <c r="H15" s="58">
        <v>3441</v>
      </c>
      <c r="I15" s="63">
        <f>H15-G15</f>
        <v>0</v>
      </c>
      <c r="J15" s="57"/>
      <c r="K15" s="77" t="s">
        <v>50</v>
      </c>
      <c r="L15" s="60">
        <v>400</v>
      </c>
      <c r="M15" s="60">
        <v>400</v>
      </c>
      <c r="N15" s="70"/>
    </row>
    <row r="16" spans="1:14" s="44" customFormat="1" ht="22.5" customHeight="1">
      <c r="A16" s="75" t="s">
        <v>51</v>
      </c>
      <c r="B16" s="72">
        <v>6920</v>
      </c>
      <c r="C16" s="72">
        <v>7049</v>
      </c>
      <c r="D16" s="58">
        <f>C16-B16</f>
        <v>129</v>
      </c>
      <c r="E16" s="70"/>
      <c r="F16" s="66" t="s">
        <v>52</v>
      </c>
      <c r="G16" s="58">
        <f>G17+G18</f>
        <v>32361</v>
      </c>
      <c r="H16" s="58">
        <f>H17+H18</f>
        <v>48089</v>
      </c>
      <c r="I16" s="58">
        <f>I17+I18</f>
        <v>15728</v>
      </c>
      <c r="J16" s="57"/>
      <c r="K16" s="66" t="s">
        <v>53</v>
      </c>
      <c r="L16" s="58" t="e">
        <f>L19+L25+#REF!+L24</f>
        <v>#REF!</v>
      </c>
      <c r="M16" s="58" t="e">
        <f>M19+M25+#REF!+M24</f>
        <v>#REF!</v>
      </c>
      <c r="N16" s="62"/>
    </row>
    <row r="17" spans="1:14" s="44" customFormat="1" ht="22.5" customHeight="1">
      <c r="A17" s="75" t="s">
        <v>54</v>
      </c>
      <c r="B17" s="72"/>
      <c r="C17" s="72">
        <v>4200</v>
      </c>
      <c r="D17" s="58">
        <f aca="true" t="shared" si="1" ref="D17:D22">C17-B17</f>
        <v>4200</v>
      </c>
      <c r="E17" s="70"/>
      <c r="F17" s="62" t="s">
        <v>55</v>
      </c>
      <c r="G17" s="58">
        <v>8633</v>
      </c>
      <c r="H17" s="58">
        <f>7361</f>
        <v>7361</v>
      </c>
      <c r="I17" s="63">
        <f aca="true" t="shared" si="2" ref="I17:I27">H17-G17</f>
        <v>-1272</v>
      </c>
      <c r="J17" s="57"/>
      <c r="K17" s="66"/>
      <c r="L17" s="58"/>
      <c r="M17" s="58"/>
      <c r="N17" s="62"/>
    </row>
    <row r="18" spans="1:14" s="44" customFormat="1" ht="16.5" customHeight="1">
      <c r="A18" s="70"/>
      <c r="B18" s="72"/>
      <c r="C18" s="72"/>
      <c r="D18" s="73"/>
      <c r="E18" s="70"/>
      <c r="F18" s="62" t="s">
        <v>56</v>
      </c>
      <c r="G18" s="58">
        <v>23728</v>
      </c>
      <c r="H18" s="58">
        <v>40728</v>
      </c>
      <c r="I18" s="63">
        <f t="shared" si="2"/>
        <v>17000</v>
      </c>
      <c r="J18" s="57" t="s">
        <v>57</v>
      </c>
      <c r="K18" s="66"/>
      <c r="L18" s="58"/>
      <c r="M18" s="58"/>
      <c r="N18" s="62"/>
    </row>
    <row r="19" spans="1:14" s="44" customFormat="1" ht="24" customHeight="1">
      <c r="A19" s="66" t="s">
        <v>58</v>
      </c>
      <c r="B19" s="55">
        <f>B20+B21+B23</f>
        <v>19500</v>
      </c>
      <c r="C19" s="55">
        <f>C20+C21+C23</f>
        <v>14200</v>
      </c>
      <c r="D19" s="58">
        <f>D20+D21+D23</f>
        <v>-5300</v>
      </c>
      <c r="E19" s="62"/>
      <c r="F19" s="66" t="s">
        <v>59</v>
      </c>
      <c r="G19" s="58">
        <v>16142.23</v>
      </c>
      <c r="H19" s="58">
        <v>16253</v>
      </c>
      <c r="I19" s="63">
        <f t="shared" si="2"/>
        <v>110.77000000000044</v>
      </c>
      <c r="J19" s="87" t="s">
        <v>60</v>
      </c>
      <c r="K19" s="70" t="s">
        <v>61</v>
      </c>
      <c r="L19" s="60">
        <f>SUM(L20:L23)</f>
        <v>5000</v>
      </c>
      <c r="M19" s="60">
        <f>SUM(M20:M23)</f>
        <v>5480</v>
      </c>
      <c r="N19" s="62"/>
    </row>
    <row r="20" spans="1:14" s="44" customFormat="1" ht="17.25" customHeight="1">
      <c r="A20" s="66" t="s">
        <v>62</v>
      </c>
      <c r="B20" s="55">
        <v>16500</v>
      </c>
      <c r="C20" s="55">
        <v>11000</v>
      </c>
      <c r="D20" s="58">
        <f t="shared" si="1"/>
        <v>-5500</v>
      </c>
      <c r="E20" s="76"/>
      <c r="F20" s="66" t="s">
        <v>63</v>
      </c>
      <c r="G20" s="58">
        <v>4135</v>
      </c>
      <c r="H20" s="58">
        <v>3940</v>
      </c>
      <c r="I20" s="63">
        <f t="shared" si="2"/>
        <v>-195</v>
      </c>
      <c r="J20" s="57"/>
      <c r="K20" s="77" t="s">
        <v>64</v>
      </c>
      <c r="L20" s="60">
        <v>4100</v>
      </c>
      <c r="M20" s="60">
        <v>4530</v>
      </c>
      <c r="N20" s="86"/>
    </row>
    <row r="21" spans="1:14" s="44" customFormat="1" ht="17.25" customHeight="1">
      <c r="A21" s="74" t="s">
        <v>65</v>
      </c>
      <c r="B21" s="55">
        <f>B22</f>
        <v>3000</v>
      </c>
      <c r="C21" s="55">
        <f>C22</f>
        <v>3200</v>
      </c>
      <c r="D21" s="58">
        <f>D22</f>
        <v>200</v>
      </c>
      <c r="E21" s="76"/>
      <c r="F21" s="66" t="s">
        <v>66</v>
      </c>
      <c r="G21" s="58">
        <v>2870</v>
      </c>
      <c r="H21" s="58">
        <v>2870</v>
      </c>
      <c r="I21" s="63">
        <f t="shared" si="2"/>
        <v>0</v>
      </c>
      <c r="J21" s="57"/>
      <c r="K21" s="77"/>
      <c r="L21" s="60"/>
      <c r="M21" s="60"/>
      <c r="N21" s="86"/>
    </row>
    <row r="22" spans="1:14" s="44" customFormat="1" ht="17.25" customHeight="1">
      <c r="A22" s="62" t="s">
        <v>67</v>
      </c>
      <c r="B22" s="60">
        <v>3000</v>
      </c>
      <c r="C22" s="60">
        <v>3200</v>
      </c>
      <c r="D22" s="58">
        <f t="shared" si="1"/>
        <v>200</v>
      </c>
      <c r="E22" s="76"/>
      <c r="F22" s="66" t="s">
        <v>68</v>
      </c>
      <c r="G22" s="58">
        <v>2000</v>
      </c>
      <c r="H22" s="58">
        <v>2000</v>
      </c>
      <c r="I22" s="63">
        <f t="shared" si="2"/>
        <v>0</v>
      </c>
      <c r="J22" s="57"/>
      <c r="K22" s="77"/>
      <c r="L22" s="60"/>
      <c r="M22" s="60"/>
      <c r="N22" s="86"/>
    </row>
    <row r="23" spans="1:14" s="44" customFormat="1" ht="17.25" customHeight="1">
      <c r="A23" s="74"/>
      <c r="B23" s="55"/>
      <c r="C23" s="55"/>
      <c r="D23" s="58"/>
      <c r="E23" s="62"/>
      <c r="F23" s="66" t="s">
        <v>69</v>
      </c>
      <c r="G23" s="58">
        <v>9272</v>
      </c>
      <c r="H23" s="58">
        <v>9272</v>
      </c>
      <c r="I23" s="63">
        <f t="shared" si="2"/>
        <v>0</v>
      </c>
      <c r="J23" s="57" t="s">
        <v>70</v>
      </c>
      <c r="K23" s="77" t="s">
        <v>71</v>
      </c>
      <c r="L23" s="88">
        <v>900</v>
      </c>
      <c r="M23" s="89">
        <v>950</v>
      </c>
      <c r="N23" s="62"/>
    </row>
    <row r="24" spans="1:14" s="44" customFormat="1" ht="17.25" customHeight="1">
      <c r="A24" s="66" t="s">
        <v>72</v>
      </c>
      <c r="B24" s="60"/>
      <c r="C24" s="55">
        <v>3322</v>
      </c>
      <c r="D24" s="58">
        <v>3322</v>
      </c>
      <c r="E24" s="59"/>
      <c r="F24" s="66" t="s">
        <v>73</v>
      </c>
      <c r="G24" s="58">
        <v>1851</v>
      </c>
      <c r="H24" s="58">
        <v>1851</v>
      </c>
      <c r="I24" s="63">
        <f t="shared" si="2"/>
        <v>0</v>
      </c>
      <c r="J24" s="57" t="s">
        <v>74</v>
      </c>
      <c r="K24" s="77" t="s">
        <v>75</v>
      </c>
      <c r="L24" s="63">
        <v>140</v>
      </c>
      <c r="M24" s="63">
        <v>140</v>
      </c>
      <c r="N24" s="70"/>
    </row>
    <row r="25" spans="1:14" s="44" customFormat="1" ht="17.25" customHeight="1">
      <c r="A25" s="77"/>
      <c r="B25" s="77"/>
      <c r="C25" s="77"/>
      <c r="D25" s="78"/>
      <c r="E25" s="70"/>
      <c r="F25" s="66" t="s">
        <v>76</v>
      </c>
      <c r="G25" s="58">
        <v>3934</v>
      </c>
      <c r="H25" s="58">
        <f>3934+373</f>
        <v>4307</v>
      </c>
      <c r="I25" s="63">
        <f t="shared" si="2"/>
        <v>373</v>
      </c>
      <c r="J25" s="57" t="s">
        <v>77</v>
      </c>
      <c r="K25" s="62" t="s">
        <v>78</v>
      </c>
      <c r="L25" s="63">
        <v>960</v>
      </c>
      <c r="M25" s="63">
        <v>1000</v>
      </c>
      <c r="N25" s="86" t="s">
        <v>79</v>
      </c>
    </row>
    <row r="26" spans="1:14" s="44" customFormat="1" ht="17.25" customHeight="1">
      <c r="A26" s="77"/>
      <c r="B26" s="77"/>
      <c r="C26" s="77"/>
      <c r="D26" s="78"/>
      <c r="E26" s="70"/>
      <c r="F26" s="66" t="s">
        <v>80</v>
      </c>
      <c r="G26" s="58"/>
      <c r="H26" s="58">
        <v>2200</v>
      </c>
      <c r="I26" s="63">
        <f t="shared" si="2"/>
        <v>2200</v>
      </c>
      <c r="J26" s="90"/>
      <c r="K26" s="62"/>
      <c r="L26" s="63"/>
      <c r="M26" s="63"/>
      <c r="N26" s="86"/>
    </row>
    <row r="27" spans="1:14" s="44" customFormat="1" ht="17.25" customHeight="1">
      <c r="A27" s="77"/>
      <c r="B27" s="77"/>
      <c r="C27" s="77"/>
      <c r="D27" s="79"/>
      <c r="E27" s="70"/>
      <c r="F27" s="66" t="s">
        <v>81</v>
      </c>
      <c r="G27" s="58"/>
      <c r="H27" s="58">
        <v>4200</v>
      </c>
      <c r="I27" s="63">
        <f t="shared" si="2"/>
        <v>4200</v>
      </c>
      <c r="J27" s="91"/>
      <c r="K27" s="66" t="s">
        <v>82</v>
      </c>
      <c r="L27" s="92">
        <f>25573-99</f>
        <v>25474</v>
      </c>
      <c r="M27" s="92">
        <v>29634</v>
      </c>
      <c r="N27" s="70"/>
    </row>
    <row r="28" spans="1:14" s="45" customFormat="1" ht="17.25" customHeight="1">
      <c r="A28" s="77"/>
      <c r="B28" s="77"/>
      <c r="C28" s="77"/>
      <c r="D28" s="79"/>
      <c r="E28" s="70"/>
      <c r="F28" s="66" t="s">
        <v>83</v>
      </c>
      <c r="G28" s="58"/>
      <c r="H28" s="58">
        <v>3322</v>
      </c>
      <c r="I28" s="63">
        <v>3322</v>
      </c>
      <c r="J28" s="91"/>
      <c r="K28" s="66"/>
      <c r="L28" s="92"/>
      <c r="M28" s="92"/>
      <c r="N28" s="70"/>
    </row>
    <row r="29" spans="1:14" s="45" customFormat="1" ht="17.25" customHeight="1">
      <c r="A29" s="77"/>
      <c r="B29" s="77"/>
      <c r="C29" s="77"/>
      <c r="D29" s="79"/>
      <c r="E29" s="70"/>
      <c r="F29" s="66"/>
      <c r="G29" s="58"/>
      <c r="H29" s="58"/>
      <c r="I29" s="63"/>
      <c r="J29" s="91"/>
      <c r="K29" s="66"/>
      <c r="L29" s="92"/>
      <c r="M29" s="92"/>
      <c r="N29" s="70"/>
    </row>
    <row r="30" spans="1:14" s="45" customFormat="1" ht="17.25" customHeight="1">
      <c r="A30" s="77"/>
      <c r="B30" s="77"/>
      <c r="C30" s="77"/>
      <c r="D30" s="79"/>
      <c r="E30" s="70"/>
      <c r="F30" s="66"/>
      <c r="G30" s="58"/>
      <c r="H30" s="58"/>
      <c r="I30" s="63"/>
      <c r="J30" s="91"/>
      <c r="K30" s="66"/>
      <c r="L30" s="92"/>
      <c r="M30" s="92"/>
      <c r="N30" s="70"/>
    </row>
    <row r="31" spans="1:14" ht="17.25" customHeight="1">
      <c r="A31" s="52" t="s">
        <v>84</v>
      </c>
      <c r="B31" s="55">
        <f>B5+B9+B15+B19+B24</f>
        <v>107735</v>
      </c>
      <c r="C31" s="55">
        <f>C5+C9+C15+C19+C24</f>
        <v>132648</v>
      </c>
      <c r="D31" s="55">
        <f>D5+D9+D15+D19+D24</f>
        <v>24913</v>
      </c>
      <c r="E31" s="80"/>
      <c r="F31" s="52" t="s">
        <v>85</v>
      </c>
      <c r="G31" s="58">
        <f>SUM(G5+G15+G16+G19+G20+G21+G22+G23+G24+G25+G26+G27+G28)</f>
        <v>107735.23</v>
      </c>
      <c r="H31" s="58">
        <f>SUM(H5+H15+H16+H19+H20+H21+H22+H23+H24+H25+H26+H27+H28)</f>
        <v>132648</v>
      </c>
      <c r="I31" s="58">
        <f>SUM(I5+I15+I16+I19+I20+I21+I22+I23+I24+I25+I26+I27+I28)</f>
        <v>24912.77</v>
      </c>
      <c r="J31" s="93">
        <f>SUM(C31-H31)</f>
        <v>0</v>
      </c>
      <c r="K31" s="52" t="s">
        <v>85</v>
      </c>
      <c r="L31" s="58" t="e">
        <v>#REF!</v>
      </c>
      <c r="M31" s="58" t="e">
        <v>#REF!</v>
      </c>
      <c r="N31" s="94" t="e">
        <f>C31-M31</f>
        <v>#REF!</v>
      </c>
    </row>
  </sheetData>
  <sheetProtection/>
  <mergeCells count="2">
    <mergeCell ref="A2:N2"/>
    <mergeCell ref="B3:M3"/>
  </mergeCells>
  <printOptions horizontalCentered="1" verticalCentered="1"/>
  <pageMargins left="0.4722222222222222" right="0.4722222222222222" top="0.39305555555555555" bottom="0.3541666666666667" header="0.39305555555555555" footer="0.3145833333333333"/>
  <pageSetup horizontalDpi="600" verticalDpi="600" orientation="landscape" paperSize="9" scale="75"/>
  <headerFooter scaleWithDoc="0" alignWithMargins="0">
    <oddFooter>&amp;R— 7 —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C20" sqref="C20"/>
    </sheetView>
  </sheetViews>
  <sheetFormatPr defaultColWidth="7.00390625" defaultRowHeight="24.75" customHeight="1"/>
  <cols>
    <col min="1" max="1" width="13.875" style="5" customWidth="1"/>
    <col min="2" max="2" width="9.875" style="6" customWidth="1"/>
    <col min="3" max="3" width="10.375" style="6" customWidth="1"/>
    <col min="4" max="4" width="10.125" style="6" customWidth="1"/>
    <col min="5" max="5" width="10.50390625" style="6" customWidth="1"/>
    <col min="6" max="6" width="22.375" style="5" customWidth="1"/>
    <col min="7" max="7" width="10.50390625" style="7" customWidth="1"/>
    <col min="8" max="8" width="10.375" style="7" customWidth="1"/>
    <col min="9" max="9" width="10.125" style="8" customWidth="1"/>
    <col min="10" max="10" width="27.50390625" style="9" customWidth="1"/>
    <col min="11" max="16384" width="7.00390625" style="5" customWidth="1"/>
  </cols>
  <sheetData>
    <row r="1" ht="20.25" customHeight="1">
      <c r="A1" s="10" t="s">
        <v>86</v>
      </c>
    </row>
    <row r="2" spans="1:10" ht="36" customHeight="1">
      <c r="A2" s="11" t="s">
        <v>87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18" customHeight="1">
      <c r="A3" s="12"/>
      <c r="B3" s="13"/>
      <c r="C3" s="13"/>
      <c r="D3" s="13"/>
      <c r="E3" s="13"/>
      <c r="G3" s="14"/>
      <c r="H3" s="15"/>
      <c r="I3" s="39"/>
      <c r="J3" s="15" t="s">
        <v>2</v>
      </c>
    </row>
    <row r="4" spans="1:10" s="2" customFormat="1" ht="22.5" customHeight="1">
      <c r="A4" s="16" t="s">
        <v>88</v>
      </c>
      <c r="B4" s="17"/>
      <c r="C4" s="17"/>
      <c r="D4" s="18"/>
      <c r="E4" s="17"/>
      <c r="F4" s="16" t="s">
        <v>89</v>
      </c>
      <c r="G4" s="19"/>
      <c r="H4" s="19"/>
      <c r="I4" s="19"/>
      <c r="J4" s="18"/>
    </row>
    <row r="5" spans="1:10" s="3" customFormat="1" ht="24" customHeight="1">
      <c r="A5" s="20" t="s">
        <v>90</v>
      </c>
      <c r="B5" s="21" t="s">
        <v>91</v>
      </c>
      <c r="C5" s="22" t="s">
        <v>92</v>
      </c>
      <c r="D5" s="22" t="s">
        <v>93</v>
      </c>
      <c r="E5" s="22" t="s">
        <v>94</v>
      </c>
      <c r="F5" s="23" t="s">
        <v>90</v>
      </c>
      <c r="G5" s="21" t="s">
        <v>91</v>
      </c>
      <c r="H5" s="22" t="s">
        <v>92</v>
      </c>
      <c r="I5" s="22" t="s">
        <v>93</v>
      </c>
      <c r="J5" s="40" t="s">
        <v>94</v>
      </c>
    </row>
    <row r="6" spans="1:10" ht="24.75" customHeight="1" hidden="1">
      <c r="A6" s="24"/>
      <c r="B6" s="25"/>
      <c r="C6" s="25"/>
      <c r="D6" s="25"/>
      <c r="E6" s="25"/>
      <c r="F6" s="26" t="s">
        <v>95</v>
      </c>
      <c r="G6" s="27">
        <v>0</v>
      </c>
      <c r="H6" s="27"/>
      <c r="I6" s="41"/>
      <c r="J6" s="24"/>
    </row>
    <row r="7" spans="1:10" s="4" customFormat="1" ht="26.25" customHeight="1">
      <c r="A7" s="28" t="s">
        <v>96</v>
      </c>
      <c r="B7" s="29">
        <v>23200</v>
      </c>
      <c r="C7" s="29">
        <f>SUM(C8:C9)</f>
        <v>82414</v>
      </c>
      <c r="D7" s="29">
        <f>C7-B7</f>
        <v>59214</v>
      </c>
      <c r="E7" s="29"/>
      <c r="F7" s="30" t="s">
        <v>97</v>
      </c>
      <c r="G7" s="31">
        <f>SUM(G8:G10)</f>
        <v>6165</v>
      </c>
      <c r="H7" s="31">
        <f>SUM(H8:H10)</f>
        <v>70879</v>
      </c>
      <c r="I7" s="21">
        <f>SUM(I8:I10)</f>
        <v>64714</v>
      </c>
      <c r="J7" s="24"/>
    </row>
    <row r="8" spans="1:10" ht="24" customHeight="1">
      <c r="A8" s="32" t="s">
        <v>98</v>
      </c>
      <c r="B8" s="29">
        <v>23200</v>
      </c>
      <c r="C8" s="33">
        <v>82414</v>
      </c>
      <c r="D8" s="33">
        <f>C8-B8</f>
        <v>59214</v>
      </c>
      <c r="E8" s="29"/>
      <c r="F8" s="26" t="s">
        <v>99</v>
      </c>
      <c r="G8" s="27">
        <v>4860</v>
      </c>
      <c r="H8" s="27">
        <v>69574</v>
      </c>
      <c r="I8" s="41">
        <f>H8-G8</f>
        <v>64714</v>
      </c>
      <c r="J8" s="24" t="s">
        <v>100</v>
      </c>
    </row>
    <row r="9" spans="1:10" ht="27.75" customHeight="1">
      <c r="A9" s="32"/>
      <c r="B9" s="29"/>
      <c r="C9" s="33"/>
      <c r="D9" s="33"/>
      <c r="E9" s="29"/>
      <c r="F9" s="26" t="s">
        <v>101</v>
      </c>
      <c r="G9" s="27">
        <v>1200</v>
      </c>
      <c r="H9" s="27">
        <v>1200</v>
      </c>
      <c r="I9" s="41">
        <f>H9-G9</f>
        <v>0</v>
      </c>
      <c r="J9" s="24" t="s">
        <v>102</v>
      </c>
    </row>
    <row r="10" spans="1:10" ht="28.5" customHeight="1">
      <c r="A10" s="32"/>
      <c r="B10" s="29"/>
      <c r="C10" s="29"/>
      <c r="D10" s="29"/>
      <c r="E10" s="29"/>
      <c r="F10" s="26" t="s">
        <v>103</v>
      </c>
      <c r="G10" s="27">
        <v>105</v>
      </c>
      <c r="H10" s="27">
        <v>105</v>
      </c>
      <c r="I10" s="41">
        <f>H10-G10</f>
        <v>0</v>
      </c>
      <c r="J10" s="32" t="s">
        <v>104</v>
      </c>
    </row>
    <row r="11" spans="1:10" s="4" customFormat="1" ht="25.5" customHeight="1">
      <c r="A11" s="28" t="s">
        <v>105</v>
      </c>
      <c r="B11" s="29">
        <v>300</v>
      </c>
      <c r="C11" s="29">
        <v>275</v>
      </c>
      <c r="D11" s="34">
        <f>C11-B11</f>
        <v>-25</v>
      </c>
      <c r="E11" s="34"/>
      <c r="F11" s="28" t="s">
        <v>106</v>
      </c>
      <c r="G11" s="31">
        <v>300</v>
      </c>
      <c r="H11" s="31">
        <f>H12+H14+H20</f>
        <v>275</v>
      </c>
      <c r="I11" s="21">
        <f>I12+I14+I20</f>
        <v>-25</v>
      </c>
      <c r="J11" s="24"/>
    </row>
    <row r="12" spans="1:10" ht="19.5" customHeight="1">
      <c r="A12" s="24"/>
      <c r="B12" s="29"/>
      <c r="C12" s="29"/>
      <c r="D12" s="29"/>
      <c r="E12" s="29"/>
      <c r="F12" s="26" t="s">
        <v>107</v>
      </c>
      <c r="G12" s="27">
        <v>206</v>
      </c>
      <c r="H12" s="27">
        <f>H13</f>
        <v>206</v>
      </c>
      <c r="I12" s="42">
        <f>I13</f>
        <v>0</v>
      </c>
      <c r="J12" s="24"/>
    </row>
    <row r="13" spans="1:10" ht="20.25" customHeight="1">
      <c r="A13" s="24"/>
      <c r="B13" s="29"/>
      <c r="C13" s="29"/>
      <c r="D13" s="29"/>
      <c r="E13" s="29"/>
      <c r="F13" s="26" t="s">
        <v>108</v>
      </c>
      <c r="G13" s="27">
        <v>206</v>
      </c>
      <c r="H13" s="27">
        <v>206</v>
      </c>
      <c r="I13" s="41">
        <f>H13-G13</f>
        <v>0</v>
      </c>
      <c r="J13" s="24"/>
    </row>
    <row r="14" spans="1:10" ht="19.5" customHeight="1">
      <c r="A14" s="24"/>
      <c r="B14" s="29"/>
      <c r="C14" s="29"/>
      <c r="D14" s="29"/>
      <c r="E14" s="29"/>
      <c r="F14" s="26" t="s">
        <v>109</v>
      </c>
      <c r="G14" s="27">
        <v>10</v>
      </c>
      <c r="H14" s="27">
        <f>H17</f>
        <v>10</v>
      </c>
      <c r="I14" s="42">
        <f>I17</f>
        <v>0</v>
      </c>
      <c r="J14" s="24"/>
    </row>
    <row r="15" spans="1:10" ht="20.25" customHeight="1" hidden="1">
      <c r="A15" s="24"/>
      <c r="B15" s="29"/>
      <c r="C15" s="29"/>
      <c r="D15" s="29"/>
      <c r="E15" s="29"/>
      <c r="F15" s="26" t="s">
        <v>110</v>
      </c>
      <c r="G15" s="27"/>
      <c r="H15" s="27"/>
      <c r="I15" s="41"/>
      <c r="J15" s="24"/>
    </row>
    <row r="16" spans="1:10" ht="20.25" customHeight="1" hidden="1">
      <c r="A16" s="24"/>
      <c r="B16" s="29"/>
      <c r="C16" s="29"/>
      <c r="D16" s="29"/>
      <c r="E16" s="29"/>
      <c r="F16" s="26" t="s">
        <v>111</v>
      </c>
      <c r="G16" s="27"/>
      <c r="H16" s="27"/>
      <c r="I16" s="41"/>
      <c r="J16" s="24"/>
    </row>
    <row r="17" spans="1:10" ht="19.5" customHeight="1">
      <c r="A17" s="24"/>
      <c r="B17" s="29"/>
      <c r="C17" s="29"/>
      <c r="D17" s="29"/>
      <c r="E17" s="29"/>
      <c r="F17" s="26" t="s">
        <v>112</v>
      </c>
      <c r="G17" s="27">
        <v>10</v>
      </c>
      <c r="H17" s="27">
        <v>10</v>
      </c>
      <c r="I17" s="41">
        <f>H17-G17</f>
        <v>0</v>
      </c>
      <c r="J17" s="24"/>
    </row>
    <row r="18" spans="1:10" ht="20.25" customHeight="1" hidden="1">
      <c r="A18" s="24"/>
      <c r="B18" s="29"/>
      <c r="C18" s="29"/>
      <c r="D18" s="29"/>
      <c r="E18" s="29"/>
      <c r="F18" s="24" t="s">
        <v>113</v>
      </c>
      <c r="G18" s="27"/>
      <c r="H18" s="27"/>
      <c r="I18" s="41"/>
      <c r="J18" s="24"/>
    </row>
    <row r="19" spans="1:10" ht="20.25" customHeight="1" hidden="1">
      <c r="A19" s="24"/>
      <c r="B19" s="29"/>
      <c r="C19" s="29"/>
      <c r="D19" s="29"/>
      <c r="E19" s="29"/>
      <c r="F19" s="24" t="s">
        <v>114</v>
      </c>
      <c r="G19" s="27"/>
      <c r="H19" s="27"/>
      <c r="I19" s="41"/>
      <c r="J19" s="24"/>
    </row>
    <row r="20" spans="1:10" ht="18.75" customHeight="1">
      <c r="A20" s="24"/>
      <c r="B20" s="29"/>
      <c r="C20" s="29"/>
      <c r="D20" s="29"/>
      <c r="E20" s="29"/>
      <c r="F20" s="26" t="s">
        <v>115</v>
      </c>
      <c r="G20" s="27">
        <v>84</v>
      </c>
      <c r="H20" s="27">
        <f>H21</f>
        <v>59</v>
      </c>
      <c r="I20" s="41">
        <f>I21</f>
        <v>-25</v>
      </c>
      <c r="J20" s="24"/>
    </row>
    <row r="21" spans="1:10" ht="24">
      <c r="A21" s="24"/>
      <c r="B21" s="29"/>
      <c r="C21" s="29"/>
      <c r="D21" s="29"/>
      <c r="E21" s="29"/>
      <c r="F21" s="26" t="s">
        <v>116</v>
      </c>
      <c r="G21" s="27">
        <v>84</v>
      </c>
      <c r="H21" s="27">
        <v>59</v>
      </c>
      <c r="I21" s="41">
        <f>H21-G21</f>
        <v>-25</v>
      </c>
      <c r="J21" s="24" t="s">
        <v>117</v>
      </c>
    </row>
    <row r="22" spans="1:10" ht="27" customHeight="1">
      <c r="A22" s="28" t="s">
        <v>118</v>
      </c>
      <c r="B22" s="29">
        <v>240</v>
      </c>
      <c r="C22" s="29">
        <v>240</v>
      </c>
      <c r="D22" s="29">
        <f>C22-B22</f>
        <v>0</v>
      </c>
      <c r="E22" s="29"/>
      <c r="F22" s="30" t="s">
        <v>119</v>
      </c>
      <c r="G22" s="31">
        <f>G23+G24+G25</f>
        <v>240</v>
      </c>
      <c r="H22" s="31">
        <f>H23+H24+H25</f>
        <v>240</v>
      </c>
      <c r="I22" s="21">
        <f>I23+I24+I25</f>
        <v>0</v>
      </c>
      <c r="J22" s="24"/>
    </row>
    <row r="23" spans="1:10" ht="21" customHeight="1">
      <c r="A23" s="24"/>
      <c r="B23" s="35"/>
      <c r="C23" s="35"/>
      <c r="D23" s="35"/>
      <c r="E23" s="35"/>
      <c r="F23" s="32" t="s">
        <v>120</v>
      </c>
      <c r="G23" s="27">
        <v>190</v>
      </c>
      <c r="H23" s="27">
        <v>190</v>
      </c>
      <c r="I23" s="41">
        <f aca="true" t="shared" si="0" ref="I23:I30">H23-G23</f>
        <v>0</v>
      </c>
      <c r="J23" s="24"/>
    </row>
    <row r="24" spans="1:10" ht="24" customHeight="1">
      <c r="A24" s="28" t="s">
        <v>121</v>
      </c>
      <c r="B24" s="35"/>
      <c r="C24" s="35">
        <f>SUM(C25:C26)</f>
        <v>11600</v>
      </c>
      <c r="D24" s="29">
        <f>C24-B24</f>
        <v>11600</v>
      </c>
      <c r="E24" s="35"/>
      <c r="F24" s="32" t="s">
        <v>122</v>
      </c>
      <c r="G24" s="27">
        <v>24</v>
      </c>
      <c r="H24" s="27">
        <v>24</v>
      </c>
      <c r="I24" s="41">
        <f t="shared" si="0"/>
        <v>0</v>
      </c>
      <c r="J24" s="24" t="s">
        <v>123</v>
      </c>
    </row>
    <row r="25" spans="1:10" ht="27" customHeight="1">
      <c r="A25" s="24" t="s">
        <v>124</v>
      </c>
      <c r="B25" s="35"/>
      <c r="C25" s="36">
        <v>3300</v>
      </c>
      <c r="D25" s="33">
        <f>C25-B25</f>
        <v>3300</v>
      </c>
      <c r="E25" s="24" t="s">
        <v>125</v>
      </c>
      <c r="F25" s="32" t="s">
        <v>126</v>
      </c>
      <c r="G25" s="27">
        <v>26</v>
      </c>
      <c r="H25" s="27">
        <v>26</v>
      </c>
      <c r="I25" s="41">
        <f t="shared" si="0"/>
        <v>0</v>
      </c>
      <c r="J25" s="24" t="s">
        <v>127</v>
      </c>
    </row>
    <row r="26" spans="1:10" ht="19.5" customHeight="1">
      <c r="A26" s="24" t="s">
        <v>128</v>
      </c>
      <c r="B26" s="35"/>
      <c r="C26" s="36">
        <v>8300</v>
      </c>
      <c r="D26" s="33">
        <f>C26-B26</f>
        <v>8300</v>
      </c>
      <c r="E26" s="24" t="s">
        <v>129</v>
      </c>
      <c r="F26" s="30" t="s">
        <v>130</v>
      </c>
      <c r="G26" s="31">
        <v>16500</v>
      </c>
      <c r="H26" s="31">
        <f>H27+SUM(H28:H29)</f>
        <v>22600</v>
      </c>
      <c r="I26" s="21">
        <f>SUM(I27:I29)</f>
        <v>6100</v>
      </c>
      <c r="J26" s="24"/>
    </row>
    <row r="27" spans="1:10" ht="15.75" customHeight="1">
      <c r="A27" s="24"/>
      <c r="B27" s="35"/>
      <c r="C27" s="35"/>
      <c r="D27" s="35"/>
      <c r="E27" s="35"/>
      <c r="F27" s="32" t="s">
        <v>131</v>
      </c>
      <c r="G27" s="27">
        <v>16500</v>
      </c>
      <c r="H27" s="27">
        <v>11000</v>
      </c>
      <c r="I27" s="41">
        <f t="shared" si="0"/>
        <v>-5500</v>
      </c>
      <c r="J27" s="24" t="s">
        <v>132</v>
      </c>
    </row>
    <row r="28" spans="1:10" ht="15.75" customHeight="1">
      <c r="A28" s="24"/>
      <c r="B28" s="35"/>
      <c r="C28" s="35"/>
      <c r="D28" s="35"/>
      <c r="E28" s="35"/>
      <c r="F28" s="32" t="s">
        <v>133</v>
      </c>
      <c r="G28" s="27"/>
      <c r="H28" s="27">
        <v>8300</v>
      </c>
      <c r="I28" s="41">
        <f t="shared" si="0"/>
        <v>8300</v>
      </c>
      <c r="J28" s="24"/>
    </row>
    <row r="29" spans="1:10" ht="15.75" customHeight="1">
      <c r="A29" s="24"/>
      <c r="B29" s="35"/>
      <c r="C29" s="35"/>
      <c r="D29" s="35"/>
      <c r="E29" s="35"/>
      <c r="F29" s="32" t="s">
        <v>134</v>
      </c>
      <c r="G29" s="27"/>
      <c r="H29" s="27">
        <v>3300</v>
      </c>
      <c r="I29" s="41">
        <f t="shared" si="0"/>
        <v>3300</v>
      </c>
      <c r="J29" s="24"/>
    </row>
    <row r="30" spans="1:10" ht="15.75" customHeight="1">
      <c r="A30" s="24"/>
      <c r="B30" s="35"/>
      <c r="C30" s="35"/>
      <c r="D30" s="35"/>
      <c r="E30" s="35"/>
      <c r="F30" s="30" t="s">
        <v>135</v>
      </c>
      <c r="G30" s="31">
        <v>535</v>
      </c>
      <c r="H30" s="31">
        <v>535</v>
      </c>
      <c r="I30" s="21">
        <f t="shared" si="0"/>
        <v>0</v>
      </c>
      <c r="J30" s="24" t="s">
        <v>136</v>
      </c>
    </row>
    <row r="31" spans="1:10" ht="15.75" customHeight="1">
      <c r="A31" s="24"/>
      <c r="B31" s="35"/>
      <c r="C31" s="35"/>
      <c r="D31" s="35"/>
      <c r="E31" s="35"/>
      <c r="F31" s="30"/>
      <c r="G31" s="27"/>
      <c r="H31" s="27"/>
      <c r="I31" s="21"/>
      <c r="J31" s="24"/>
    </row>
    <row r="32" spans="1:10" s="4" customFormat="1" ht="15.75" customHeight="1">
      <c r="A32" s="37" t="s">
        <v>84</v>
      </c>
      <c r="B32" s="35">
        <f>SUM(B7+B11+B22)</f>
        <v>23740</v>
      </c>
      <c r="C32" s="35">
        <f>SUM(C7+C11+C22+C24)</f>
        <v>94529</v>
      </c>
      <c r="D32" s="35">
        <f>SUM(D7+D11+D24)</f>
        <v>70789</v>
      </c>
      <c r="E32" s="38"/>
      <c r="F32" s="37" t="s">
        <v>85</v>
      </c>
      <c r="G32" s="35">
        <f>SUM(G7+G11+G22+G26+G30)</f>
        <v>23740</v>
      </c>
      <c r="H32" s="35">
        <f>SUM(H7+H11+H22+H26+H30+H31)</f>
        <v>94529</v>
      </c>
      <c r="I32" s="35">
        <f>SUM(I7+I11+I22+I26)</f>
        <v>70789</v>
      </c>
      <c r="J32" s="38"/>
    </row>
    <row r="33" spans="2:10" ht="38.25" customHeight="1">
      <c r="B33" s="5"/>
      <c r="C33" s="5"/>
      <c r="D33" s="5"/>
      <c r="E33" s="5"/>
      <c r="G33" s="5"/>
      <c r="H33" s="5"/>
      <c r="I33" s="43"/>
      <c r="J33" s="5"/>
    </row>
    <row r="34" spans="2:10" ht="31.5" customHeight="1">
      <c r="B34" s="5"/>
      <c r="C34" s="5"/>
      <c r="D34" s="5"/>
      <c r="E34" s="5"/>
      <c r="G34" s="5"/>
      <c r="H34" s="5"/>
      <c r="I34" s="43"/>
      <c r="J34" s="5"/>
    </row>
    <row r="35" spans="2:10" ht="31.5" customHeight="1">
      <c r="B35" s="5"/>
      <c r="C35" s="5"/>
      <c r="D35" s="5"/>
      <c r="E35" s="5"/>
      <c r="G35" s="5"/>
      <c r="H35" s="5"/>
      <c r="I35" s="43"/>
      <c r="J35" s="5"/>
    </row>
    <row r="36" spans="2:10" ht="33.75" customHeight="1">
      <c r="B36" s="5"/>
      <c r="C36" s="5"/>
      <c r="D36" s="5"/>
      <c r="E36" s="5"/>
      <c r="G36" s="5"/>
      <c r="H36" s="5"/>
      <c r="I36" s="43"/>
      <c r="J36" s="5"/>
    </row>
    <row r="37" spans="2:10" ht="24.75" customHeight="1">
      <c r="B37" s="5"/>
      <c r="C37" s="5"/>
      <c r="D37" s="5"/>
      <c r="E37" s="5"/>
      <c r="G37" s="5"/>
      <c r="H37" s="5"/>
      <c r="I37" s="43"/>
      <c r="J37" s="5"/>
    </row>
    <row r="38" spans="2:10" ht="24.75" customHeight="1">
      <c r="B38" s="5"/>
      <c r="C38" s="5"/>
      <c r="D38" s="5"/>
      <c r="E38" s="5"/>
      <c r="G38" s="5"/>
      <c r="H38" s="5"/>
      <c r="I38" s="43"/>
      <c r="J38" s="5"/>
    </row>
    <row r="39" spans="2:10" ht="24.75" customHeight="1">
      <c r="B39" s="5"/>
      <c r="C39" s="5"/>
      <c r="D39" s="5"/>
      <c r="E39" s="5"/>
      <c r="G39" s="5"/>
      <c r="H39" s="5"/>
      <c r="I39" s="43"/>
      <c r="J39" s="5"/>
    </row>
    <row r="40" spans="2:10" ht="24.75" customHeight="1">
      <c r="B40" s="5"/>
      <c r="C40" s="5"/>
      <c r="D40" s="5"/>
      <c r="E40" s="5"/>
      <c r="G40" s="5"/>
      <c r="H40" s="5"/>
      <c r="I40" s="43"/>
      <c r="J40" s="5"/>
    </row>
  </sheetData>
  <sheetProtection/>
  <mergeCells count="3">
    <mergeCell ref="A2:J2"/>
    <mergeCell ref="A4:D4"/>
    <mergeCell ref="F4:J4"/>
  </mergeCells>
  <printOptions/>
  <pageMargins left="0.74" right="0.63" top="0.28" bottom="0.26" header="0.17" footer="0.17"/>
  <pageSetup firstPageNumber="8" useFirstPageNumber="1" horizontalDpi="600" verticalDpi="600" orientation="landscape" paperSize="9" scale="89"/>
  <headerFooter scaleWithDoc="0" alignWithMargins="0">
    <oddFooter xml:space="preserve">&amp;L— 8 —&amp;R&amp;14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2020-12-25T02:13:22Z</cp:lastPrinted>
  <dcterms:created xsi:type="dcterms:W3CDTF">1996-12-17T01:32:42Z</dcterms:created>
  <dcterms:modified xsi:type="dcterms:W3CDTF">2021-02-02T09:12:50Z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