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 firstSheet="3"/>
  </bookViews>
  <sheets>
    <sheet name="洪江区桂花园乡公示模板2025 (1-3月)补发1个" sheetId="12" r:id="rId1"/>
    <sheet name="优胜村" sheetId="4" state="hidden" r:id="rId2"/>
    <sheet name="楠木田村" sheetId="5" state="hidden" r:id="rId3"/>
    <sheet name="滩头村" sheetId="6" state="hidden" r:id="rId4"/>
    <sheet name="川山村" sheetId="7" state="hidden" r:id="rId5"/>
    <sheet name="Sheet1" sheetId="3" state="hidden" r:id="rId6"/>
  </sheets>
  <definedNames>
    <definedName name="_xlnm._FilterDatabase" localSheetId="0" hidden="1">'洪江区桂花园乡公示模板2025 (1-3月)补发1个'!$A$4:$AB$34</definedName>
    <definedName name="_xlnm._FilterDatabase" localSheetId="1" hidden="1">优胜村!$A$4:$Z$15</definedName>
    <definedName name="_xlnm._FilterDatabase" localSheetId="2" hidden="1">楠木田村!$A$4:$Z$14</definedName>
    <definedName name="_xlnm._FilterDatabase" localSheetId="3" hidden="1">滩头村!$A$4:$Z$18</definedName>
    <definedName name="_xlnm._FilterDatabase" localSheetId="4" hidden="1">川山村!$A$4:$Z$9</definedName>
    <definedName name="当前状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<sst xmlns="http://schemas.openxmlformats.org/spreadsheetml/2006/main" count="759" uniqueCount="172">
  <si>
    <t>洪江区桂花园乡2025年1月-2025年3月村级公益性岗位补贴补发情况表（公示）</t>
  </si>
  <si>
    <t>单位（盖章）：怀化市洪江区农业农村水利局</t>
  </si>
  <si>
    <t>公示时间：2025.8.25-2025.8.30</t>
  </si>
  <si>
    <t>金额单位：元</t>
  </si>
  <si>
    <t>序号</t>
  </si>
  <si>
    <t>就业地点</t>
  </si>
  <si>
    <t>组别</t>
  </si>
  <si>
    <t>脱贫户或监测户姓名</t>
  </si>
  <si>
    <t>年龄</t>
  </si>
  <si>
    <t>身份证号</t>
  </si>
  <si>
    <t>电话号码</t>
  </si>
  <si>
    <t>岗位名称</t>
  </si>
  <si>
    <t>人员类别</t>
  </si>
  <si>
    <t xml:space="preserve">银行账号 </t>
  </si>
  <si>
    <t>月工资老</t>
  </si>
  <si>
    <t>月工资新</t>
  </si>
  <si>
    <t>补发工资</t>
  </si>
  <si>
    <t>农业农村水利局
（70%）</t>
  </si>
  <si>
    <t xml:space="preserve">农业农村水利局岗位补贴金额新标准 </t>
  </si>
  <si>
    <t>农业农村水利局补发
（70%）</t>
  </si>
  <si>
    <t>村
（30%）</t>
  </si>
  <si>
    <t>村补发
（30%）</t>
  </si>
  <si>
    <t xml:space="preserve">村级岗位补贴新标准金额 </t>
  </si>
  <si>
    <t>上岗时间</t>
  </si>
  <si>
    <t>备注</t>
  </si>
  <si>
    <t>优胜村</t>
  </si>
  <si>
    <t>林家沙组</t>
  </si>
  <si>
    <t>胡爱梅</t>
  </si>
  <si>
    <t>433002195802120820</t>
  </si>
  <si>
    <t>保洁员</t>
  </si>
  <si>
    <t>突发严重困难户</t>
  </si>
  <si>
    <t>81014350041026839</t>
  </si>
  <si>
    <t>2023-10-1</t>
  </si>
  <si>
    <t>补发2025年1月至3月</t>
  </si>
  <si>
    <t>大井冲组</t>
  </si>
  <si>
    <t>黄玉明</t>
  </si>
  <si>
    <t>43300219470425082X</t>
  </si>
  <si>
    <t>81014350041027334</t>
  </si>
  <si>
    <t>杨志洪</t>
  </si>
  <si>
    <t>43300219580718281X</t>
  </si>
  <si>
    <t>81014350041026748</t>
  </si>
  <si>
    <t>补发2025年1月至2025年3月</t>
  </si>
  <si>
    <t>向家冲组</t>
  </si>
  <si>
    <t>胡香兰</t>
  </si>
  <si>
    <t>433002195106200827</t>
  </si>
  <si>
    <t>脱贫户</t>
  </si>
  <si>
    <t>81014350041033018</t>
  </si>
  <si>
    <t>王征平</t>
  </si>
  <si>
    <t>433002195104200815</t>
  </si>
  <si>
    <t>81014350041033289</t>
  </si>
  <si>
    <t>大塘口组</t>
  </si>
  <si>
    <t>胡光前</t>
  </si>
  <si>
    <t>433002195609120837</t>
  </si>
  <si>
    <t>81014350041026920</t>
  </si>
  <si>
    <t>黄玉英</t>
  </si>
  <si>
    <t>433002195008060824</t>
  </si>
  <si>
    <t>0745-7695133</t>
  </si>
  <si>
    <t>81014350041033507</t>
  </si>
  <si>
    <t>小冲组</t>
  </si>
  <si>
    <t>熊兰川</t>
  </si>
  <si>
    <t>43300219530906081X</t>
  </si>
  <si>
    <t>0745-7695069</t>
  </si>
  <si>
    <t>81014350041032810</t>
  </si>
  <si>
    <t>楠木田村</t>
  </si>
  <si>
    <t>长寨组</t>
  </si>
  <si>
    <t>舒桃英</t>
  </si>
  <si>
    <t>43300219470219084343</t>
  </si>
  <si>
    <t>边缘易致贫户</t>
  </si>
  <si>
    <t>81014350004562875</t>
  </si>
  <si>
    <t>1组</t>
  </si>
  <si>
    <t>唐燕飞</t>
  </si>
  <si>
    <t>433002195703071023</t>
  </si>
  <si>
    <t>脱贫不稳定户</t>
  </si>
  <si>
    <t>81014350041279687</t>
  </si>
  <si>
    <t>新沙盘组</t>
  </si>
  <si>
    <t>左飞来</t>
  </si>
  <si>
    <t>433002194312020814</t>
  </si>
  <si>
    <t>81014350041279869</t>
  </si>
  <si>
    <t>下横岭组</t>
  </si>
  <si>
    <t>石桂兰</t>
  </si>
  <si>
    <t>433002195701090829</t>
  </si>
  <si>
    <t>81014350041281824</t>
  </si>
  <si>
    <t>向同桂</t>
  </si>
  <si>
    <t>433002196210193115</t>
  </si>
  <si>
    <t>81014350041282001</t>
  </si>
  <si>
    <t>4组</t>
  </si>
  <si>
    <t>林小向</t>
  </si>
  <si>
    <t>433002195609033012</t>
  </si>
  <si>
    <t>81014350041285319</t>
  </si>
  <si>
    <t>狗皮田组</t>
  </si>
  <si>
    <t>曾小玲</t>
  </si>
  <si>
    <t>433002196410170823</t>
  </si>
  <si>
    <t>81014350041285466</t>
  </si>
  <si>
    <t>2025-3-6</t>
  </si>
  <si>
    <t>补发2025年3月</t>
  </si>
  <si>
    <t>滩头村</t>
  </si>
  <si>
    <t>茶山冲组</t>
  </si>
  <si>
    <t>周光华</t>
  </si>
  <si>
    <t>433002195411050810</t>
  </si>
  <si>
    <t>81014350042867930</t>
  </si>
  <si>
    <t>下溪口</t>
  </si>
  <si>
    <t>贺翠英</t>
  </si>
  <si>
    <t>433002195205171021</t>
  </si>
  <si>
    <t>81014350223526576</t>
  </si>
  <si>
    <t>袁家盘</t>
  </si>
  <si>
    <t>向银玉</t>
  </si>
  <si>
    <t>433002194901040821</t>
  </si>
  <si>
    <t>81014350004783077</t>
  </si>
  <si>
    <t>杨先来</t>
  </si>
  <si>
    <t>433002195209030816</t>
  </si>
  <si>
    <t>81014350042867952</t>
  </si>
  <si>
    <t>张秀英</t>
  </si>
  <si>
    <t>433002195011090848</t>
  </si>
  <si>
    <t>6230901018019460715</t>
  </si>
  <si>
    <t>袁文喜</t>
  </si>
  <si>
    <t>433002195010140815</t>
  </si>
  <si>
    <t>81014350042872757</t>
  </si>
  <si>
    <t>枫树盘组</t>
  </si>
  <si>
    <t>唐秀英</t>
  </si>
  <si>
    <t>433002195410220822</t>
  </si>
  <si>
    <t>81014350158186177</t>
  </si>
  <si>
    <t>唐少万</t>
  </si>
  <si>
    <t>433002195709290833</t>
  </si>
  <si>
    <t>81014350042867204</t>
  </si>
  <si>
    <t>邱小红</t>
  </si>
  <si>
    <t>431281196310077028</t>
  </si>
  <si>
    <t>81014350042870839</t>
  </si>
  <si>
    <t>杨家湾组</t>
  </si>
  <si>
    <t>周基发</t>
  </si>
  <si>
    <t>433002196408050814</t>
  </si>
  <si>
    <t>81014350004786078</t>
  </si>
  <si>
    <t>2024-12-31</t>
  </si>
  <si>
    <t>张永梅</t>
  </si>
  <si>
    <t>433002196502282822</t>
  </si>
  <si>
    <t>81014350223502328</t>
  </si>
  <si>
    <t>2025-3-1</t>
  </si>
  <si>
    <t>川山村</t>
  </si>
  <si>
    <t>岩山脚组</t>
  </si>
  <si>
    <t>陈术瑛</t>
  </si>
  <si>
    <t>433002195501120827</t>
  </si>
  <si>
    <t>81014350004722376</t>
  </si>
  <si>
    <t>2024-8-1</t>
  </si>
  <si>
    <t>贺家冲组</t>
  </si>
  <si>
    <t>向喜妹</t>
  </si>
  <si>
    <t>433002196405070828</t>
  </si>
  <si>
    <t>81014350041276483</t>
  </si>
  <si>
    <t>李昌英</t>
  </si>
  <si>
    <t>433002194806240825</t>
  </si>
  <si>
    <t>6230901060054448320</t>
  </si>
  <si>
    <t>合计</t>
  </si>
  <si>
    <t>洪江区桂花园乡2024年9月-2025年3月村级公益性岗位在岗人员补发情况表</t>
  </si>
  <si>
    <t>填报单位（盖章）：</t>
  </si>
  <si>
    <t>补发2024年9月至2025年3月</t>
  </si>
  <si>
    <t>严鱼塘组</t>
  </si>
  <si>
    <t>向信来</t>
  </si>
  <si>
    <t>433002194409260830</t>
  </si>
  <si>
    <t>81014350041033392</t>
  </si>
  <si>
    <t>2024年9月底已清理</t>
  </si>
  <si>
    <t>领导签字：</t>
  </si>
  <si>
    <t xml:space="preserve">制表人：     </t>
  </si>
  <si>
    <t xml:space="preserve">制表时间： </t>
  </si>
  <si>
    <t>孙玉明</t>
  </si>
  <si>
    <t>433002195004031022</t>
  </si>
  <si>
    <t>81014350041282056</t>
  </si>
  <si>
    <t>2025年4月去世</t>
  </si>
  <si>
    <t>补发2024年9月至2025年3月，其中1050元为补发2024年第四季工资</t>
  </si>
  <si>
    <t>补发2025年1月-3月</t>
  </si>
  <si>
    <t>石板桥组</t>
  </si>
  <si>
    <t>向小云</t>
  </si>
  <si>
    <t>433002195610131015</t>
  </si>
  <si>
    <t>81014350004785542</t>
  </si>
  <si>
    <t>2025年2月去世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</si>
</sst>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2"/>
      <name val="黑体"/>
      <charset val="134"/>
    </font>
    <font>
      <b/>
      <u/>
      <sz val="12"/>
      <name val="黑体"/>
      <charset val="134"/>
    </font>
    <font>
      <b/>
      <u/>
      <sz val="10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b/>
      <sz val="11"/>
      <name val="方正小标宋简体"/>
      <charset val="134"/>
    </font>
    <font>
      <b/>
      <u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8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Fill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1" fillId="4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topLeftCell="C1" workbookViewId="0">
      <selection activeCell="P30" sqref="P30"/>
    </sheetView>
  </sheetViews>
  <sheetFormatPr defaultColWidth="9" defaultRowHeight="14.4"/>
  <cols>
    <col min="1" max="1" width="6.22222222222222" customWidth="1"/>
    <col min="4" max="4" width="10.5555555555556" customWidth="1"/>
    <col min="6" max="6" width="1.44444444444444" hidden="1" customWidth="1"/>
    <col min="7" max="7" width="20.6666666666667" customWidth="1"/>
    <col min="8" max="8" width="14.75" hidden="1" customWidth="1"/>
    <col min="9" max="9" width="14.75" customWidth="1"/>
    <col min="11" max="11" width="10" customWidth="1"/>
    <col min="12" max="12" width="9.87962962962963" customWidth="1"/>
    <col min="13" max="13" width="20.75" hidden="1" customWidth="1"/>
    <col min="14" max="14" width="21.8888888888889" customWidth="1"/>
    <col min="21" max="23" width="9" hidden="1" customWidth="1"/>
    <col min="24" max="24" width="11.75" customWidth="1"/>
  </cols>
  <sheetData>
    <row r="1" ht="24" spans="1:25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2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31"/>
    </row>
    <row r="2" s="4" customFormat="1" ht="29" customHeight="1" spans="1:22">
      <c r="A2" s="67" t="s">
        <v>1</v>
      </c>
      <c r="B2" s="68"/>
      <c r="C2" s="68"/>
      <c r="D2" s="68"/>
      <c r="E2" s="69"/>
      <c r="F2" s="70"/>
      <c r="G2" s="70"/>
      <c r="H2" s="71"/>
      <c r="I2" s="64"/>
      <c r="J2" s="7" t="s">
        <v>2</v>
      </c>
      <c r="K2" s="7"/>
      <c r="L2" s="7"/>
      <c r="M2" s="7"/>
      <c r="N2" s="7"/>
      <c r="O2" s="7"/>
      <c r="P2" s="25"/>
      <c r="Q2" s="27"/>
      <c r="R2" s="74"/>
      <c r="S2" s="75" t="s">
        <v>3</v>
      </c>
      <c r="T2" s="75"/>
      <c r="U2" s="75"/>
      <c r="V2" s="75"/>
    </row>
    <row r="3" spans="1:25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4" t="s">
        <v>9</v>
      </c>
      <c r="H3" s="15" t="s">
        <v>10</v>
      </c>
      <c r="I3" s="15" t="s">
        <v>10</v>
      </c>
      <c r="J3" s="11" t="s">
        <v>11</v>
      </c>
      <c r="K3" s="33" t="s">
        <v>12</v>
      </c>
      <c r="L3" s="11" t="s">
        <v>5</v>
      </c>
      <c r="M3" s="34" t="s">
        <v>13</v>
      </c>
      <c r="N3" s="34" t="s">
        <v>13</v>
      </c>
      <c r="O3" s="11" t="s">
        <v>14</v>
      </c>
      <c r="P3" s="36" t="s">
        <v>15</v>
      </c>
      <c r="Q3" s="37" t="s">
        <v>16</v>
      </c>
      <c r="R3" s="13" t="s">
        <v>17</v>
      </c>
      <c r="S3" s="13" t="s">
        <v>18</v>
      </c>
      <c r="T3" s="37" t="s">
        <v>19</v>
      </c>
      <c r="U3" s="13" t="s">
        <v>20</v>
      </c>
      <c r="V3" s="37" t="s">
        <v>21</v>
      </c>
      <c r="W3" s="13" t="s">
        <v>22</v>
      </c>
      <c r="X3" s="50" t="s">
        <v>23</v>
      </c>
      <c r="Y3" s="11" t="s">
        <v>24</v>
      </c>
    </row>
    <row r="4" ht="51" customHeight="1" spans="1:25">
      <c r="A4" s="16"/>
      <c r="B4" s="17"/>
      <c r="C4" s="18"/>
      <c r="D4" s="19"/>
      <c r="E4" s="19"/>
      <c r="F4" s="20"/>
      <c r="G4" s="20"/>
      <c r="H4" s="20"/>
      <c r="I4" s="20"/>
      <c r="J4" s="21"/>
      <c r="K4" s="38"/>
      <c r="L4" s="21"/>
      <c r="M4" s="39"/>
      <c r="N4" s="39"/>
      <c r="O4" s="21"/>
      <c r="P4" s="38"/>
      <c r="Q4" s="41"/>
      <c r="R4" s="19"/>
      <c r="S4" s="19"/>
      <c r="T4" s="41"/>
      <c r="U4" s="19"/>
      <c r="V4" s="41"/>
      <c r="W4" s="19"/>
      <c r="X4" s="51"/>
      <c r="Y4" s="21"/>
    </row>
    <row r="5" ht="30" customHeight="1" spans="1:25">
      <c r="A5" s="1">
        <v>1</v>
      </c>
      <c r="B5" s="22" t="s">
        <v>25</v>
      </c>
      <c r="C5" s="22" t="s">
        <v>26</v>
      </c>
      <c r="D5" s="22" t="s">
        <v>27</v>
      </c>
      <c r="E5" s="22">
        <v>67</v>
      </c>
      <c r="F5" s="76" t="s">
        <v>28</v>
      </c>
      <c r="G5" s="72" t="str">
        <f t="shared" ref="G5:G33" si="0">REPLACE(F5,7,6,"****")</f>
        <v>433002****120820</v>
      </c>
      <c r="H5" s="22">
        <v>15226455380</v>
      </c>
      <c r="I5" s="22" t="str">
        <f t="shared" ref="I5:I33" si="1">REPLACE(H5,7,4,"****")</f>
        <v>152264****0</v>
      </c>
      <c r="J5" s="22" t="s">
        <v>29</v>
      </c>
      <c r="K5" s="42" t="s">
        <v>30</v>
      </c>
      <c r="L5" s="22" t="s">
        <v>25</v>
      </c>
      <c r="M5" s="77" t="s">
        <v>31</v>
      </c>
      <c r="N5" s="22" t="str">
        <f t="shared" ref="N5:N33" si="2">REPLACE(M5,7,4,"****")</f>
        <v>810143****1026839</v>
      </c>
      <c r="O5" s="22">
        <v>400</v>
      </c>
      <c r="P5" s="1">
        <v>550</v>
      </c>
      <c r="Q5" s="1">
        <f t="shared" ref="Q5:Q12" si="3">150*7</f>
        <v>1050</v>
      </c>
      <c r="R5" s="1">
        <v>280</v>
      </c>
      <c r="S5" s="52">
        <v>385</v>
      </c>
      <c r="T5" s="1">
        <f t="shared" ref="T5:T12" si="4">150*0.7*3</f>
        <v>315</v>
      </c>
      <c r="U5" s="1">
        <v>120</v>
      </c>
      <c r="V5" s="52">
        <f t="shared" ref="V5:V28" si="5">45*7</f>
        <v>315</v>
      </c>
      <c r="W5" s="52">
        <v>165</v>
      </c>
      <c r="X5" s="53" t="s">
        <v>32</v>
      </c>
      <c r="Y5" s="54" t="s">
        <v>33</v>
      </c>
    </row>
    <row r="6" ht="30" customHeight="1" spans="1:25">
      <c r="A6" s="1">
        <v>2</v>
      </c>
      <c r="B6" s="22" t="s">
        <v>25</v>
      </c>
      <c r="C6" s="22" t="s">
        <v>34</v>
      </c>
      <c r="D6" s="22" t="s">
        <v>35</v>
      </c>
      <c r="E6" s="22">
        <f t="shared" ref="E6:E33" si="6">2025-MID(F6,7,4)</f>
        <v>78</v>
      </c>
      <c r="F6" s="22" t="s">
        <v>36</v>
      </c>
      <c r="G6" s="72" t="str">
        <f t="shared" si="0"/>
        <v>433002****25082X</v>
      </c>
      <c r="H6" s="22">
        <v>15074515148</v>
      </c>
      <c r="I6" s="22" t="str">
        <f t="shared" si="1"/>
        <v>150745****8</v>
      </c>
      <c r="J6" s="22" t="s">
        <v>29</v>
      </c>
      <c r="K6" s="42" t="s">
        <v>30</v>
      </c>
      <c r="L6" s="22" t="s">
        <v>25</v>
      </c>
      <c r="M6" s="77" t="s">
        <v>37</v>
      </c>
      <c r="N6" s="22" t="str">
        <f t="shared" si="2"/>
        <v>810143****1027334</v>
      </c>
      <c r="O6" s="22">
        <v>400</v>
      </c>
      <c r="P6" s="1">
        <v>550</v>
      </c>
      <c r="Q6" s="1">
        <f t="shared" si="3"/>
        <v>1050</v>
      </c>
      <c r="R6" s="1">
        <v>280</v>
      </c>
      <c r="S6" s="52">
        <v>385</v>
      </c>
      <c r="T6" s="1">
        <f t="shared" si="4"/>
        <v>315</v>
      </c>
      <c r="U6" s="1">
        <v>120</v>
      </c>
      <c r="V6" s="52">
        <f t="shared" si="5"/>
        <v>315</v>
      </c>
      <c r="W6" s="52">
        <v>165</v>
      </c>
      <c r="X6" s="53" t="s">
        <v>32</v>
      </c>
      <c r="Y6" s="54" t="s">
        <v>33</v>
      </c>
    </row>
    <row r="7" ht="30" customHeight="1" spans="1:25">
      <c r="A7" s="1">
        <v>3</v>
      </c>
      <c r="B7" s="22" t="s">
        <v>25</v>
      </c>
      <c r="C7" s="22" t="s">
        <v>26</v>
      </c>
      <c r="D7" s="22" t="s">
        <v>38</v>
      </c>
      <c r="E7" s="22">
        <f t="shared" si="6"/>
        <v>67</v>
      </c>
      <c r="F7" s="22" t="s">
        <v>39</v>
      </c>
      <c r="G7" s="72" t="str">
        <f t="shared" si="0"/>
        <v>433002****18281X</v>
      </c>
      <c r="H7" s="22">
        <v>13187149371</v>
      </c>
      <c r="I7" s="22" t="str">
        <f t="shared" si="1"/>
        <v>131871****1</v>
      </c>
      <c r="J7" s="22" t="s">
        <v>29</v>
      </c>
      <c r="K7" s="42" t="s">
        <v>30</v>
      </c>
      <c r="L7" s="22" t="s">
        <v>25</v>
      </c>
      <c r="M7" s="77" t="s">
        <v>40</v>
      </c>
      <c r="N7" s="22" t="str">
        <f t="shared" si="2"/>
        <v>810143****1026748</v>
      </c>
      <c r="O7" s="22">
        <v>400</v>
      </c>
      <c r="P7" s="1">
        <v>550</v>
      </c>
      <c r="Q7" s="1">
        <f t="shared" si="3"/>
        <v>1050</v>
      </c>
      <c r="R7" s="1">
        <v>280</v>
      </c>
      <c r="S7" s="52">
        <v>385</v>
      </c>
      <c r="T7" s="1">
        <f t="shared" si="4"/>
        <v>315</v>
      </c>
      <c r="U7" s="1">
        <v>120</v>
      </c>
      <c r="V7" s="52">
        <f t="shared" si="5"/>
        <v>315</v>
      </c>
      <c r="W7" s="52">
        <v>165</v>
      </c>
      <c r="X7" s="53" t="s">
        <v>32</v>
      </c>
      <c r="Y7" s="54" t="s">
        <v>41</v>
      </c>
    </row>
    <row r="8" ht="30" customHeight="1" spans="1:25">
      <c r="A8" s="1">
        <v>4</v>
      </c>
      <c r="B8" s="22" t="s">
        <v>25</v>
      </c>
      <c r="C8" s="22" t="s">
        <v>42</v>
      </c>
      <c r="D8" s="22" t="s">
        <v>43</v>
      </c>
      <c r="E8" s="22">
        <f t="shared" si="6"/>
        <v>74</v>
      </c>
      <c r="F8" s="76" t="s">
        <v>44</v>
      </c>
      <c r="G8" s="72" t="str">
        <f t="shared" si="0"/>
        <v>433002****200827</v>
      </c>
      <c r="H8" s="22">
        <v>15717541759</v>
      </c>
      <c r="I8" s="22" t="str">
        <f t="shared" si="1"/>
        <v>157175****9</v>
      </c>
      <c r="J8" s="22" t="s">
        <v>29</v>
      </c>
      <c r="K8" s="42" t="s">
        <v>45</v>
      </c>
      <c r="L8" s="22" t="s">
        <v>25</v>
      </c>
      <c r="M8" s="77" t="s">
        <v>46</v>
      </c>
      <c r="N8" s="22" t="str">
        <f t="shared" si="2"/>
        <v>810143****1033018</v>
      </c>
      <c r="O8" s="22">
        <v>400</v>
      </c>
      <c r="P8" s="1">
        <v>550</v>
      </c>
      <c r="Q8" s="1">
        <f t="shared" si="3"/>
        <v>1050</v>
      </c>
      <c r="R8" s="1">
        <v>280</v>
      </c>
      <c r="S8" s="52">
        <v>385</v>
      </c>
      <c r="T8" s="1">
        <f t="shared" si="4"/>
        <v>315</v>
      </c>
      <c r="U8" s="1">
        <v>120</v>
      </c>
      <c r="V8" s="52">
        <f t="shared" si="5"/>
        <v>315</v>
      </c>
      <c r="W8" s="52">
        <v>165</v>
      </c>
      <c r="X8" s="53" t="s">
        <v>32</v>
      </c>
      <c r="Y8" s="54" t="s">
        <v>33</v>
      </c>
    </row>
    <row r="9" ht="30" customHeight="1" spans="1:25">
      <c r="A9" s="1">
        <v>5</v>
      </c>
      <c r="B9" s="22" t="s">
        <v>25</v>
      </c>
      <c r="C9" s="22" t="s">
        <v>34</v>
      </c>
      <c r="D9" s="22" t="s">
        <v>47</v>
      </c>
      <c r="E9" s="22">
        <f t="shared" si="6"/>
        <v>74</v>
      </c>
      <c r="F9" s="76" t="s">
        <v>48</v>
      </c>
      <c r="G9" s="72" t="str">
        <f t="shared" si="0"/>
        <v>433002****200815</v>
      </c>
      <c r="H9" s="22">
        <v>18774572821</v>
      </c>
      <c r="I9" s="22" t="str">
        <f t="shared" si="1"/>
        <v>187745****1</v>
      </c>
      <c r="J9" s="22" t="s">
        <v>29</v>
      </c>
      <c r="K9" s="42" t="s">
        <v>45</v>
      </c>
      <c r="L9" s="22" t="s">
        <v>25</v>
      </c>
      <c r="M9" s="77" t="s">
        <v>49</v>
      </c>
      <c r="N9" s="22" t="str">
        <f t="shared" si="2"/>
        <v>810143****1033289</v>
      </c>
      <c r="O9" s="22">
        <v>400</v>
      </c>
      <c r="P9" s="1">
        <v>550</v>
      </c>
      <c r="Q9" s="1">
        <f t="shared" si="3"/>
        <v>1050</v>
      </c>
      <c r="R9" s="1">
        <v>280</v>
      </c>
      <c r="S9" s="52">
        <v>385</v>
      </c>
      <c r="T9" s="1">
        <f t="shared" si="4"/>
        <v>315</v>
      </c>
      <c r="U9" s="1">
        <v>120</v>
      </c>
      <c r="V9" s="52">
        <f t="shared" si="5"/>
        <v>315</v>
      </c>
      <c r="W9" s="52">
        <v>165</v>
      </c>
      <c r="X9" s="53" t="s">
        <v>32</v>
      </c>
      <c r="Y9" s="54" t="s">
        <v>33</v>
      </c>
    </row>
    <row r="10" ht="30" customHeight="1" spans="1:25">
      <c r="A10" s="1">
        <v>6</v>
      </c>
      <c r="B10" s="22" t="s">
        <v>25</v>
      </c>
      <c r="C10" s="22" t="s">
        <v>50</v>
      </c>
      <c r="D10" s="22" t="s">
        <v>51</v>
      </c>
      <c r="E10" s="22">
        <f t="shared" si="6"/>
        <v>69</v>
      </c>
      <c r="F10" s="76" t="s">
        <v>52</v>
      </c>
      <c r="G10" s="72" t="str">
        <f t="shared" si="0"/>
        <v>433002****120837</v>
      </c>
      <c r="H10" s="22">
        <v>13874594227</v>
      </c>
      <c r="I10" s="22" t="str">
        <f t="shared" si="1"/>
        <v>138745****7</v>
      </c>
      <c r="J10" s="22" t="s">
        <v>29</v>
      </c>
      <c r="K10" s="42" t="s">
        <v>45</v>
      </c>
      <c r="L10" s="22" t="s">
        <v>25</v>
      </c>
      <c r="M10" s="77" t="s">
        <v>53</v>
      </c>
      <c r="N10" s="22" t="str">
        <f t="shared" si="2"/>
        <v>810143****1026920</v>
      </c>
      <c r="O10" s="22">
        <v>400</v>
      </c>
      <c r="P10" s="1">
        <v>550</v>
      </c>
      <c r="Q10" s="1">
        <f t="shared" si="3"/>
        <v>1050</v>
      </c>
      <c r="R10" s="1">
        <v>280</v>
      </c>
      <c r="S10" s="52">
        <v>385</v>
      </c>
      <c r="T10" s="1">
        <f t="shared" si="4"/>
        <v>315</v>
      </c>
      <c r="U10" s="1">
        <v>120</v>
      </c>
      <c r="V10" s="52">
        <f t="shared" si="5"/>
        <v>315</v>
      </c>
      <c r="W10" s="52">
        <v>165</v>
      </c>
      <c r="X10" s="53" t="s">
        <v>32</v>
      </c>
      <c r="Y10" s="54" t="s">
        <v>33</v>
      </c>
    </row>
    <row r="11" ht="30" customHeight="1" spans="1:25">
      <c r="A11" s="1">
        <v>7</v>
      </c>
      <c r="B11" s="22" t="s">
        <v>25</v>
      </c>
      <c r="C11" s="22" t="s">
        <v>34</v>
      </c>
      <c r="D11" s="22" t="s">
        <v>54</v>
      </c>
      <c r="E11" s="1">
        <f t="shared" si="6"/>
        <v>75</v>
      </c>
      <c r="F11" s="78" t="s">
        <v>55</v>
      </c>
      <c r="G11" s="72" t="str">
        <f t="shared" si="0"/>
        <v>433002****060824</v>
      </c>
      <c r="H11" s="1" t="s">
        <v>56</v>
      </c>
      <c r="I11" s="22" t="str">
        <f t="shared" si="1"/>
        <v>0745-7****33</v>
      </c>
      <c r="J11" s="1" t="s">
        <v>29</v>
      </c>
      <c r="K11" s="58" t="s">
        <v>45</v>
      </c>
      <c r="L11" s="1" t="s">
        <v>25</v>
      </c>
      <c r="M11" s="79" t="s">
        <v>57</v>
      </c>
      <c r="N11" s="22" t="str">
        <f t="shared" si="2"/>
        <v>810143****1033507</v>
      </c>
      <c r="O11" s="1">
        <v>400</v>
      </c>
      <c r="P11" s="1">
        <v>550</v>
      </c>
      <c r="Q11" s="1">
        <f t="shared" si="3"/>
        <v>1050</v>
      </c>
      <c r="R11" s="1">
        <v>280</v>
      </c>
      <c r="S11" s="52">
        <v>385</v>
      </c>
      <c r="T11" s="1">
        <f t="shared" si="4"/>
        <v>315</v>
      </c>
      <c r="U11" s="1">
        <v>120</v>
      </c>
      <c r="V11" s="52">
        <f t="shared" si="5"/>
        <v>315</v>
      </c>
      <c r="W11" s="52">
        <v>165</v>
      </c>
      <c r="X11" s="53" t="s">
        <v>32</v>
      </c>
      <c r="Y11" s="54" t="s">
        <v>33</v>
      </c>
    </row>
    <row r="12" ht="30" customHeight="1" spans="1:25">
      <c r="A12" s="1">
        <v>8</v>
      </c>
      <c r="B12" s="22" t="s">
        <v>25</v>
      </c>
      <c r="C12" s="22" t="s">
        <v>58</v>
      </c>
      <c r="D12" s="22" t="s">
        <v>59</v>
      </c>
      <c r="E12" s="1">
        <f t="shared" si="6"/>
        <v>72</v>
      </c>
      <c r="F12" s="1" t="s">
        <v>60</v>
      </c>
      <c r="G12" s="72" t="str">
        <f t="shared" si="0"/>
        <v>433002****06081X</v>
      </c>
      <c r="H12" s="1" t="s">
        <v>61</v>
      </c>
      <c r="I12" s="22" t="str">
        <f t="shared" si="1"/>
        <v>0745-7****69</v>
      </c>
      <c r="J12" s="1" t="s">
        <v>29</v>
      </c>
      <c r="K12" s="58" t="s">
        <v>45</v>
      </c>
      <c r="L12" s="1" t="s">
        <v>25</v>
      </c>
      <c r="M12" s="79" t="s">
        <v>62</v>
      </c>
      <c r="N12" s="22" t="str">
        <f t="shared" si="2"/>
        <v>810143****1032810</v>
      </c>
      <c r="O12" s="1">
        <v>400</v>
      </c>
      <c r="P12" s="1">
        <v>550</v>
      </c>
      <c r="Q12" s="1">
        <f t="shared" si="3"/>
        <v>1050</v>
      </c>
      <c r="R12" s="1">
        <v>280</v>
      </c>
      <c r="S12" s="52">
        <v>385</v>
      </c>
      <c r="T12" s="1">
        <f t="shared" si="4"/>
        <v>315</v>
      </c>
      <c r="U12" s="1">
        <v>120</v>
      </c>
      <c r="V12" s="52">
        <f t="shared" si="5"/>
        <v>315</v>
      </c>
      <c r="W12" s="52">
        <v>165</v>
      </c>
      <c r="X12" s="53" t="s">
        <v>32</v>
      </c>
      <c r="Y12" s="54" t="s">
        <v>33</v>
      </c>
    </row>
    <row r="13" ht="30" customHeight="1" spans="1:25">
      <c r="A13" s="1">
        <v>9</v>
      </c>
      <c r="B13" s="22" t="s">
        <v>63</v>
      </c>
      <c r="C13" s="22" t="s">
        <v>64</v>
      </c>
      <c r="D13" s="22" t="s">
        <v>65</v>
      </c>
      <c r="E13" s="1">
        <f t="shared" si="6"/>
        <v>78</v>
      </c>
      <c r="F13" s="78" t="s">
        <v>66</v>
      </c>
      <c r="G13" s="72" t="str">
        <f t="shared" si="0"/>
        <v>433002****19084343</v>
      </c>
      <c r="H13" s="1">
        <v>13874416107</v>
      </c>
      <c r="I13" s="22" t="str">
        <f t="shared" si="1"/>
        <v>138744****7</v>
      </c>
      <c r="J13" s="1" t="s">
        <v>29</v>
      </c>
      <c r="K13" s="58" t="s">
        <v>67</v>
      </c>
      <c r="L13" s="1" t="s">
        <v>63</v>
      </c>
      <c r="M13" s="52" t="s">
        <v>68</v>
      </c>
      <c r="N13" s="22" t="str">
        <f t="shared" si="2"/>
        <v>810143****4562875</v>
      </c>
      <c r="O13" s="1">
        <v>500</v>
      </c>
      <c r="P13" s="1">
        <v>550</v>
      </c>
      <c r="Q13" s="1">
        <f t="shared" ref="Q13:Q17" si="7">50*7</f>
        <v>350</v>
      </c>
      <c r="R13" s="1">
        <v>350</v>
      </c>
      <c r="S13" s="1">
        <f t="shared" ref="S13:S20" si="8">P13*0.7</f>
        <v>385</v>
      </c>
      <c r="T13" s="1">
        <f t="shared" ref="T13:T17" si="9">50*0.7*3</f>
        <v>105</v>
      </c>
      <c r="U13" s="1">
        <v>150</v>
      </c>
      <c r="V13" s="52">
        <f t="shared" si="5"/>
        <v>315</v>
      </c>
      <c r="W13" s="1">
        <f t="shared" ref="W13:W33" si="10">P13*0.3</f>
        <v>165</v>
      </c>
      <c r="X13" s="53" t="s">
        <v>32</v>
      </c>
      <c r="Y13" s="54" t="s">
        <v>33</v>
      </c>
    </row>
    <row r="14" ht="30" customHeight="1" spans="1:25">
      <c r="A14" s="1">
        <v>10</v>
      </c>
      <c r="B14" s="22" t="s">
        <v>63</v>
      </c>
      <c r="C14" s="22" t="s">
        <v>69</v>
      </c>
      <c r="D14" s="22" t="s">
        <v>70</v>
      </c>
      <c r="E14" s="1">
        <f t="shared" si="6"/>
        <v>68</v>
      </c>
      <c r="F14" s="78" t="s">
        <v>71</v>
      </c>
      <c r="G14" s="72" t="str">
        <f t="shared" si="0"/>
        <v>433002****071023</v>
      </c>
      <c r="H14" s="1">
        <v>15367571157</v>
      </c>
      <c r="I14" s="22" t="str">
        <f t="shared" si="1"/>
        <v>153675****7</v>
      </c>
      <c r="J14" s="1" t="s">
        <v>29</v>
      </c>
      <c r="K14" s="58" t="s">
        <v>72</v>
      </c>
      <c r="L14" s="1" t="s">
        <v>63</v>
      </c>
      <c r="M14" s="52" t="s">
        <v>73</v>
      </c>
      <c r="N14" s="22" t="str">
        <f t="shared" si="2"/>
        <v>810143****1279687</v>
      </c>
      <c r="O14" s="1">
        <v>500</v>
      </c>
      <c r="P14" s="1">
        <v>550</v>
      </c>
      <c r="Q14" s="1">
        <f t="shared" si="7"/>
        <v>350</v>
      </c>
      <c r="R14" s="1">
        <v>350</v>
      </c>
      <c r="S14" s="1">
        <v>385</v>
      </c>
      <c r="T14" s="1">
        <f t="shared" si="9"/>
        <v>105</v>
      </c>
      <c r="U14" s="1">
        <v>150</v>
      </c>
      <c r="V14" s="52">
        <f t="shared" si="5"/>
        <v>315</v>
      </c>
      <c r="W14" s="1">
        <v>165</v>
      </c>
      <c r="X14" s="63" t="s">
        <v>32</v>
      </c>
      <c r="Y14" s="54" t="s">
        <v>33</v>
      </c>
    </row>
    <row r="15" s="57" customFormat="1" ht="30" customHeight="1" spans="1:25">
      <c r="A15" s="1">
        <v>11</v>
      </c>
      <c r="B15" s="22" t="s">
        <v>63</v>
      </c>
      <c r="C15" s="22" t="s">
        <v>74</v>
      </c>
      <c r="D15" s="22" t="s">
        <v>75</v>
      </c>
      <c r="E15" s="1">
        <f t="shared" si="6"/>
        <v>82</v>
      </c>
      <c r="F15" s="78" t="s">
        <v>76</v>
      </c>
      <c r="G15" s="72" t="str">
        <f t="shared" si="0"/>
        <v>433002****020814</v>
      </c>
      <c r="H15" s="1">
        <v>15107455017</v>
      </c>
      <c r="I15" s="22" t="str">
        <f t="shared" si="1"/>
        <v>151074****7</v>
      </c>
      <c r="J15" s="1" t="s">
        <v>29</v>
      </c>
      <c r="K15" s="58" t="s">
        <v>45</v>
      </c>
      <c r="L15" s="1" t="s">
        <v>63</v>
      </c>
      <c r="M15" s="52" t="s">
        <v>77</v>
      </c>
      <c r="N15" s="22" t="str">
        <f t="shared" si="2"/>
        <v>810143****1279869</v>
      </c>
      <c r="O15" s="1">
        <v>300</v>
      </c>
      <c r="P15" s="1">
        <v>550</v>
      </c>
      <c r="Q15" s="1">
        <f>250*7</f>
        <v>1750</v>
      </c>
      <c r="R15" s="1">
        <v>210</v>
      </c>
      <c r="S15" s="1">
        <f t="shared" si="8"/>
        <v>385</v>
      </c>
      <c r="T15" s="1">
        <f>250*0.7*3</f>
        <v>525</v>
      </c>
      <c r="U15" s="1">
        <v>90</v>
      </c>
      <c r="V15" s="52">
        <f t="shared" si="5"/>
        <v>315</v>
      </c>
      <c r="W15" s="1">
        <f t="shared" si="10"/>
        <v>165</v>
      </c>
      <c r="X15" s="63" t="s">
        <v>32</v>
      </c>
      <c r="Y15" s="54" t="s">
        <v>33</v>
      </c>
    </row>
    <row r="16" ht="30" customHeight="1" spans="1:25">
      <c r="A16" s="1">
        <v>12</v>
      </c>
      <c r="B16" s="22" t="s">
        <v>63</v>
      </c>
      <c r="C16" s="22" t="s">
        <v>78</v>
      </c>
      <c r="D16" s="22" t="s">
        <v>79</v>
      </c>
      <c r="E16" s="1">
        <f t="shared" si="6"/>
        <v>68</v>
      </c>
      <c r="F16" s="78" t="s">
        <v>80</v>
      </c>
      <c r="G16" s="72" t="str">
        <f t="shared" si="0"/>
        <v>433002****090829</v>
      </c>
      <c r="H16" s="1">
        <v>15274515290</v>
      </c>
      <c r="I16" s="22" t="str">
        <f t="shared" si="1"/>
        <v>152745****0</v>
      </c>
      <c r="J16" s="1" t="s">
        <v>29</v>
      </c>
      <c r="K16" s="58" t="s">
        <v>45</v>
      </c>
      <c r="L16" s="1" t="s">
        <v>63</v>
      </c>
      <c r="M16" s="52" t="s">
        <v>81</v>
      </c>
      <c r="N16" s="22" t="str">
        <f t="shared" si="2"/>
        <v>810143****1281824</v>
      </c>
      <c r="O16" s="1">
        <v>500</v>
      </c>
      <c r="P16" s="1">
        <v>550</v>
      </c>
      <c r="Q16" s="1">
        <f t="shared" si="7"/>
        <v>350</v>
      </c>
      <c r="R16" s="1">
        <v>350</v>
      </c>
      <c r="S16" s="1">
        <f t="shared" si="8"/>
        <v>385</v>
      </c>
      <c r="T16" s="1">
        <f t="shared" si="9"/>
        <v>105</v>
      </c>
      <c r="U16" s="1">
        <v>150</v>
      </c>
      <c r="V16" s="52">
        <f t="shared" si="5"/>
        <v>315</v>
      </c>
      <c r="W16" s="1">
        <f t="shared" si="10"/>
        <v>165</v>
      </c>
      <c r="X16" s="63" t="s">
        <v>32</v>
      </c>
      <c r="Y16" s="54" t="s">
        <v>33</v>
      </c>
    </row>
    <row r="17" ht="30" customHeight="1" spans="1:25">
      <c r="A17" s="1">
        <v>13</v>
      </c>
      <c r="B17" s="22" t="s">
        <v>63</v>
      </c>
      <c r="C17" s="22" t="s">
        <v>69</v>
      </c>
      <c r="D17" s="22" t="s">
        <v>82</v>
      </c>
      <c r="E17" s="1">
        <f t="shared" si="6"/>
        <v>63</v>
      </c>
      <c r="F17" s="78" t="s">
        <v>83</v>
      </c>
      <c r="G17" s="72" t="str">
        <f t="shared" si="0"/>
        <v>433002****193115</v>
      </c>
      <c r="H17" s="1">
        <v>13874456914</v>
      </c>
      <c r="I17" s="22" t="str">
        <f t="shared" si="1"/>
        <v>138744****4</v>
      </c>
      <c r="J17" s="1" t="s">
        <v>29</v>
      </c>
      <c r="K17" s="58" t="s">
        <v>45</v>
      </c>
      <c r="L17" s="1" t="s">
        <v>63</v>
      </c>
      <c r="M17" s="52" t="s">
        <v>84</v>
      </c>
      <c r="N17" s="22" t="str">
        <f t="shared" si="2"/>
        <v>810143****1282001</v>
      </c>
      <c r="O17" s="1">
        <v>500</v>
      </c>
      <c r="P17" s="1">
        <v>550</v>
      </c>
      <c r="Q17" s="1">
        <f t="shared" si="7"/>
        <v>350</v>
      </c>
      <c r="R17" s="1">
        <v>350</v>
      </c>
      <c r="S17" s="1">
        <f t="shared" si="8"/>
        <v>385</v>
      </c>
      <c r="T17" s="1">
        <f t="shared" si="9"/>
        <v>105</v>
      </c>
      <c r="U17" s="1">
        <v>150</v>
      </c>
      <c r="V17" s="52">
        <f t="shared" si="5"/>
        <v>315</v>
      </c>
      <c r="W17" s="1">
        <f t="shared" si="10"/>
        <v>165</v>
      </c>
      <c r="X17" s="63" t="s">
        <v>32</v>
      </c>
      <c r="Y17" s="54" t="s">
        <v>33</v>
      </c>
    </row>
    <row r="18" s="57" customFormat="1" ht="30" customHeight="1" spans="1:25">
      <c r="A18" s="1">
        <v>14</v>
      </c>
      <c r="B18" s="22" t="s">
        <v>63</v>
      </c>
      <c r="C18" s="22" t="s">
        <v>85</v>
      </c>
      <c r="D18" s="22" t="s">
        <v>86</v>
      </c>
      <c r="E18" s="1">
        <f t="shared" si="6"/>
        <v>69</v>
      </c>
      <c r="F18" s="78" t="s">
        <v>87</v>
      </c>
      <c r="G18" s="72" t="str">
        <f t="shared" si="0"/>
        <v>433002****033012</v>
      </c>
      <c r="H18" s="1">
        <v>15074559859</v>
      </c>
      <c r="I18" s="22" t="str">
        <f t="shared" si="1"/>
        <v>150745****9</v>
      </c>
      <c r="J18" s="1" t="s">
        <v>29</v>
      </c>
      <c r="K18" s="58" t="s">
        <v>45</v>
      </c>
      <c r="L18" s="1" t="s">
        <v>63</v>
      </c>
      <c r="M18" s="52" t="s">
        <v>88</v>
      </c>
      <c r="N18" s="22" t="str">
        <f t="shared" si="2"/>
        <v>810143****1285319</v>
      </c>
      <c r="O18" s="1">
        <v>300</v>
      </c>
      <c r="P18" s="1">
        <v>550</v>
      </c>
      <c r="Q18" s="1">
        <f>250*7</f>
        <v>1750</v>
      </c>
      <c r="R18" s="1">
        <v>210</v>
      </c>
      <c r="S18" s="1">
        <f t="shared" si="8"/>
        <v>385</v>
      </c>
      <c r="T18" s="1">
        <f>250*0.7*3</f>
        <v>525</v>
      </c>
      <c r="U18" s="1">
        <v>90</v>
      </c>
      <c r="V18" s="52">
        <f t="shared" si="5"/>
        <v>315</v>
      </c>
      <c r="W18" s="1">
        <f t="shared" si="10"/>
        <v>165</v>
      </c>
      <c r="X18" s="63" t="s">
        <v>32</v>
      </c>
      <c r="Y18" s="54" t="s">
        <v>33</v>
      </c>
    </row>
    <row r="19" ht="30" customHeight="1" spans="1:25">
      <c r="A19" s="1">
        <v>15</v>
      </c>
      <c r="B19" s="22" t="s">
        <v>63</v>
      </c>
      <c r="C19" s="22" t="s">
        <v>89</v>
      </c>
      <c r="D19" s="22" t="s">
        <v>90</v>
      </c>
      <c r="E19" s="1">
        <f t="shared" si="6"/>
        <v>61</v>
      </c>
      <c r="F19" s="78" t="s">
        <v>91</v>
      </c>
      <c r="G19" s="72" t="str">
        <f t="shared" si="0"/>
        <v>433002****170823</v>
      </c>
      <c r="H19" s="1">
        <v>13357339326</v>
      </c>
      <c r="I19" s="22" t="str">
        <f t="shared" si="1"/>
        <v>133573****6</v>
      </c>
      <c r="J19" s="1" t="s">
        <v>29</v>
      </c>
      <c r="K19" s="1" t="s">
        <v>45</v>
      </c>
      <c r="L19" s="1" t="s">
        <v>63</v>
      </c>
      <c r="M19" s="80" t="s">
        <v>92</v>
      </c>
      <c r="N19" s="22" t="str">
        <f t="shared" si="2"/>
        <v>810143****1285466</v>
      </c>
      <c r="O19" s="1">
        <v>300</v>
      </c>
      <c r="P19" s="1">
        <v>550</v>
      </c>
      <c r="Q19" s="1">
        <v>250</v>
      </c>
      <c r="R19" s="1">
        <v>210</v>
      </c>
      <c r="S19" s="1">
        <f t="shared" si="8"/>
        <v>385</v>
      </c>
      <c r="T19" s="1">
        <f>175</f>
        <v>175</v>
      </c>
      <c r="U19" s="1">
        <v>90</v>
      </c>
      <c r="V19" s="52">
        <f t="shared" si="5"/>
        <v>315</v>
      </c>
      <c r="W19" s="1">
        <f t="shared" si="10"/>
        <v>165</v>
      </c>
      <c r="X19" s="63" t="s">
        <v>93</v>
      </c>
      <c r="Y19" s="54" t="s">
        <v>94</v>
      </c>
    </row>
    <row r="20" ht="30" customHeight="1" spans="1:25">
      <c r="A20" s="1">
        <v>16</v>
      </c>
      <c r="B20" s="22" t="s">
        <v>95</v>
      </c>
      <c r="C20" s="22" t="s">
        <v>96</v>
      </c>
      <c r="D20" s="22" t="s">
        <v>97</v>
      </c>
      <c r="E20" s="1">
        <f t="shared" si="6"/>
        <v>71</v>
      </c>
      <c r="F20" s="78" t="s">
        <v>98</v>
      </c>
      <c r="G20" s="72" t="str">
        <f t="shared" si="0"/>
        <v>433002****050810</v>
      </c>
      <c r="H20" s="1">
        <v>15211549552</v>
      </c>
      <c r="I20" s="22" t="str">
        <f t="shared" si="1"/>
        <v>152115****2</v>
      </c>
      <c r="J20" s="1" t="s">
        <v>29</v>
      </c>
      <c r="K20" s="58" t="s">
        <v>45</v>
      </c>
      <c r="L20" s="1" t="s">
        <v>95</v>
      </c>
      <c r="M20" s="79" t="s">
        <v>99</v>
      </c>
      <c r="N20" s="22" t="str">
        <f t="shared" si="2"/>
        <v>810143****2867930</v>
      </c>
      <c r="O20" s="1">
        <v>500</v>
      </c>
      <c r="P20" s="1">
        <v>550</v>
      </c>
      <c r="Q20" s="1">
        <f t="shared" ref="Q20:Q28" si="11">50*7</f>
        <v>350</v>
      </c>
      <c r="R20" s="1">
        <v>350</v>
      </c>
      <c r="S20" s="1">
        <f t="shared" si="8"/>
        <v>385</v>
      </c>
      <c r="T20" s="1">
        <f t="shared" ref="T20:T29" si="12">50*0.7*3</f>
        <v>105</v>
      </c>
      <c r="U20" s="1">
        <v>150</v>
      </c>
      <c r="V20" s="52">
        <f t="shared" si="5"/>
        <v>315</v>
      </c>
      <c r="W20" s="1">
        <f t="shared" si="10"/>
        <v>165</v>
      </c>
      <c r="X20" s="53" t="s">
        <v>32</v>
      </c>
      <c r="Y20" s="54" t="s">
        <v>33</v>
      </c>
    </row>
    <row r="21" ht="30" customHeight="1" spans="1:25">
      <c r="A21" s="1">
        <v>17</v>
      </c>
      <c r="B21" s="22" t="s">
        <v>95</v>
      </c>
      <c r="C21" s="22" t="s">
        <v>100</v>
      </c>
      <c r="D21" s="22" t="s">
        <v>101</v>
      </c>
      <c r="E21" s="1">
        <f t="shared" si="6"/>
        <v>73</v>
      </c>
      <c r="F21" s="78" t="s">
        <v>102</v>
      </c>
      <c r="G21" s="72" t="str">
        <f t="shared" si="0"/>
        <v>433002****171021</v>
      </c>
      <c r="H21" s="1">
        <v>15526122996</v>
      </c>
      <c r="I21" s="22" t="str">
        <f t="shared" si="1"/>
        <v>155261****6</v>
      </c>
      <c r="J21" s="1" t="s">
        <v>29</v>
      </c>
      <c r="K21" s="58" t="s">
        <v>45</v>
      </c>
      <c r="L21" s="1" t="s">
        <v>95</v>
      </c>
      <c r="M21" s="79" t="s">
        <v>103</v>
      </c>
      <c r="N21" s="22" t="str">
        <f t="shared" si="2"/>
        <v>810143****3526576</v>
      </c>
      <c r="O21" s="1">
        <v>500</v>
      </c>
      <c r="P21" s="1">
        <v>550</v>
      </c>
      <c r="Q21" s="1">
        <f t="shared" si="11"/>
        <v>350</v>
      </c>
      <c r="R21" s="1">
        <v>350</v>
      </c>
      <c r="S21" s="1">
        <v>385</v>
      </c>
      <c r="T21" s="1">
        <f t="shared" si="12"/>
        <v>105</v>
      </c>
      <c r="U21" s="1">
        <v>150</v>
      </c>
      <c r="V21" s="52">
        <f t="shared" si="5"/>
        <v>315</v>
      </c>
      <c r="W21" s="1">
        <f t="shared" si="10"/>
        <v>165</v>
      </c>
      <c r="X21" s="53" t="s">
        <v>32</v>
      </c>
      <c r="Y21" s="54" t="s">
        <v>33</v>
      </c>
    </row>
    <row r="22" ht="30" customHeight="1" spans="1:25">
      <c r="A22" s="1">
        <v>18</v>
      </c>
      <c r="B22" s="22" t="s">
        <v>95</v>
      </c>
      <c r="C22" s="22" t="s">
        <v>104</v>
      </c>
      <c r="D22" s="22" t="s">
        <v>105</v>
      </c>
      <c r="E22" s="1">
        <f t="shared" si="6"/>
        <v>76</v>
      </c>
      <c r="F22" s="78" t="s">
        <v>106</v>
      </c>
      <c r="G22" s="72" t="str">
        <f t="shared" si="0"/>
        <v>433002****040821</v>
      </c>
      <c r="H22" s="1">
        <v>13874469745</v>
      </c>
      <c r="I22" s="22" t="str">
        <f t="shared" si="1"/>
        <v>138744****5</v>
      </c>
      <c r="J22" s="1" t="s">
        <v>29</v>
      </c>
      <c r="K22" s="58" t="s">
        <v>45</v>
      </c>
      <c r="L22" s="1" t="s">
        <v>95</v>
      </c>
      <c r="M22" s="79" t="s">
        <v>107</v>
      </c>
      <c r="N22" s="22" t="str">
        <f t="shared" si="2"/>
        <v>810143****4783077</v>
      </c>
      <c r="O22" s="1">
        <v>500</v>
      </c>
      <c r="P22" s="1">
        <v>550</v>
      </c>
      <c r="Q22" s="1">
        <f t="shared" si="11"/>
        <v>350</v>
      </c>
      <c r="R22" s="1">
        <v>350</v>
      </c>
      <c r="S22" s="1">
        <f t="shared" ref="S22:S26" si="13">P22*0.7</f>
        <v>385</v>
      </c>
      <c r="T22" s="1">
        <f t="shared" si="12"/>
        <v>105</v>
      </c>
      <c r="U22" s="1">
        <v>150</v>
      </c>
      <c r="V22" s="52">
        <f t="shared" si="5"/>
        <v>315</v>
      </c>
      <c r="W22" s="1">
        <f t="shared" si="10"/>
        <v>165</v>
      </c>
      <c r="X22" s="53" t="s">
        <v>32</v>
      </c>
      <c r="Y22" s="54" t="s">
        <v>33</v>
      </c>
    </row>
    <row r="23" ht="30" customHeight="1" spans="1:25">
      <c r="A23" s="1">
        <v>19</v>
      </c>
      <c r="B23" s="22" t="s">
        <v>95</v>
      </c>
      <c r="C23" s="22" t="s">
        <v>96</v>
      </c>
      <c r="D23" s="22" t="s">
        <v>108</v>
      </c>
      <c r="E23" s="1">
        <f t="shared" si="6"/>
        <v>73</v>
      </c>
      <c r="F23" s="78" t="s">
        <v>109</v>
      </c>
      <c r="G23" s="72" t="str">
        <f t="shared" si="0"/>
        <v>433002****030816</v>
      </c>
      <c r="H23" s="1">
        <v>19918555723</v>
      </c>
      <c r="I23" s="22" t="str">
        <f t="shared" si="1"/>
        <v>199185****3</v>
      </c>
      <c r="J23" s="1" t="s">
        <v>29</v>
      </c>
      <c r="K23" s="58" t="s">
        <v>45</v>
      </c>
      <c r="L23" s="1" t="s">
        <v>95</v>
      </c>
      <c r="M23" s="79" t="s">
        <v>110</v>
      </c>
      <c r="N23" s="22" t="str">
        <f t="shared" si="2"/>
        <v>810143****2867952</v>
      </c>
      <c r="O23" s="1">
        <v>500</v>
      </c>
      <c r="P23" s="1">
        <v>550</v>
      </c>
      <c r="Q23" s="1">
        <f t="shared" si="11"/>
        <v>350</v>
      </c>
      <c r="R23" s="1">
        <v>350</v>
      </c>
      <c r="S23" s="1">
        <f t="shared" si="13"/>
        <v>385</v>
      </c>
      <c r="T23" s="1">
        <f t="shared" si="12"/>
        <v>105</v>
      </c>
      <c r="U23" s="1">
        <v>150</v>
      </c>
      <c r="V23" s="52">
        <f t="shared" si="5"/>
        <v>315</v>
      </c>
      <c r="W23" s="1">
        <f t="shared" si="10"/>
        <v>165</v>
      </c>
      <c r="X23" s="53" t="s">
        <v>32</v>
      </c>
      <c r="Y23" s="54" t="s">
        <v>33</v>
      </c>
    </row>
    <row r="24" ht="30" customHeight="1" spans="1:25">
      <c r="A24" s="1">
        <v>20</v>
      </c>
      <c r="B24" s="22" t="s">
        <v>95</v>
      </c>
      <c r="C24" s="22" t="s">
        <v>104</v>
      </c>
      <c r="D24" s="22" t="s">
        <v>111</v>
      </c>
      <c r="E24" s="1">
        <f t="shared" si="6"/>
        <v>75</v>
      </c>
      <c r="F24" s="78" t="s">
        <v>112</v>
      </c>
      <c r="G24" s="72" t="str">
        <f t="shared" si="0"/>
        <v>433002****090848</v>
      </c>
      <c r="H24" s="1">
        <v>18374556536</v>
      </c>
      <c r="I24" s="22" t="str">
        <f t="shared" si="1"/>
        <v>183745****6</v>
      </c>
      <c r="J24" s="1" t="s">
        <v>29</v>
      </c>
      <c r="K24" s="58" t="s">
        <v>45</v>
      </c>
      <c r="L24" s="1" t="s">
        <v>95</v>
      </c>
      <c r="M24" s="79" t="s">
        <v>113</v>
      </c>
      <c r="N24" s="22" t="str">
        <f t="shared" si="2"/>
        <v>623090****019460715</v>
      </c>
      <c r="O24" s="1">
        <v>500</v>
      </c>
      <c r="P24" s="1">
        <v>550</v>
      </c>
      <c r="Q24" s="1">
        <f t="shared" si="11"/>
        <v>350</v>
      </c>
      <c r="R24" s="1">
        <v>350</v>
      </c>
      <c r="S24" s="1">
        <f t="shared" si="13"/>
        <v>385</v>
      </c>
      <c r="T24" s="1">
        <f t="shared" si="12"/>
        <v>105</v>
      </c>
      <c r="U24" s="1">
        <v>150</v>
      </c>
      <c r="V24" s="52">
        <f t="shared" si="5"/>
        <v>315</v>
      </c>
      <c r="W24" s="1">
        <f t="shared" si="10"/>
        <v>165</v>
      </c>
      <c r="X24" s="53" t="s">
        <v>32</v>
      </c>
      <c r="Y24" s="54" t="s">
        <v>33</v>
      </c>
    </row>
    <row r="25" ht="30" customHeight="1" spans="1:25">
      <c r="A25" s="1">
        <v>21</v>
      </c>
      <c r="B25" s="22" t="s">
        <v>95</v>
      </c>
      <c r="C25" s="22" t="s">
        <v>104</v>
      </c>
      <c r="D25" s="22" t="s">
        <v>114</v>
      </c>
      <c r="E25" s="1">
        <f t="shared" si="6"/>
        <v>75</v>
      </c>
      <c r="F25" s="78" t="s">
        <v>115</v>
      </c>
      <c r="G25" s="72" t="str">
        <f t="shared" si="0"/>
        <v>433002****140815</v>
      </c>
      <c r="H25" s="1">
        <v>13297458385</v>
      </c>
      <c r="I25" s="22" t="str">
        <f t="shared" si="1"/>
        <v>132974****5</v>
      </c>
      <c r="J25" s="1" t="s">
        <v>29</v>
      </c>
      <c r="K25" s="58" t="s">
        <v>45</v>
      </c>
      <c r="L25" s="1" t="s">
        <v>95</v>
      </c>
      <c r="M25" s="79" t="s">
        <v>116</v>
      </c>
      <c r="N25" s="22" t="str">
        <f t="shared" si="2"/>
        <v>810143****2872757</v>
      </c>
      <c r="O25" s="1">
        <v>500</v>
      </c>
      <c r="P25" s="1">
        <v>550</v>
      </c>
      <c r="Q25" s="1">
        <f t="shared" si="11"/>
        <v>350</v>
      </c>
      <c r="R25" s="1">
        <v>350</v>
      </c>
      <c r="S25" s="1">
        <f t="shared" si="13"/>
        <v>385</v>
      </c>
      <c r="T25" s="1">
        <f t="shared" si="12"/>
        <v>105</v>
      </c>
      <c r="U25" s="1">
        <v>150</v>
      </c>
      <c r="V25" s="52">
        <f t="shared" si="5"/>
        <v>315</v>
      </c>
      <c r="W25" s="1">
        <f t="shared" si="10"/>
        <v>165</v>
      </c>
      <c r="X25" s="53" t="s">
        <v>32</v>
      </c>
      <c r="Y25" s="54" t="s">
        <v>33</v>
      </c>
    </row>
    <row r="26" ht="30" customHeight="1" spans="1:25">
      <c r="A26" s="1">
        <v>22</v>
      </c>
      <c r="B26" s="22" t="s">
        <v>95</v>
      </c>
      <c r="C26" s="22" t="s">
        <v>117</v>
      </c>
      <c r="D26" s="22" t="s">
        <v>118</v>
      </c>
      <c r="E26" s="1">
        <f t="shared" si="6"/>
        <v>71</v>
      </c>
      <c r="F26" s="78" t="s">
        <v>119</v>
      </c>
      <c r="G26" s="72" t="str">
        <f t="shared" si="0"/>
        <v>433002****220822</v>
      </c>
      <c r="H26" s="1">
        <v>18692569776</v>
      </c>
      <c r="I26" s="22" t="str">
        <f t="shared" si="1"/>
        <v>186925****6</v>
      </c>
      <c r="J26" s="1" t="s">
        <v>29</v>
      </c>
      <c r="K26" s="58" t="s">
        <v>45</v>
      </c>
      <c r="L26" s="1" t="s">
        <v>95</v>
      </c>
      <c r="M26" s="79" t="s">
        <v>120</v>
      </c>
      <c r="N26" s="22" t="str">
        <f t="shared" si="2"/>
        <v>810143****8186177</v>
      </c>
      <c r="O26" s="1">
        <v>500</v>
      </c>
      <c r="P26" s="1">
        <v>550</v>
      </c>
      <c r="Q26" s="1">
        <f t="shared" si="11"/>
        <v>350</v>
      </c>
      <c r="R26" s="1">
        <v>350</v>
      </c>
      <c r="S26" s="1">
        <f t="shared" si="13"/>
        <v>385</v>
      </c>
      <c r="T26" s="1">
        <f t="shared" si="12"/>
        <v>105</v>
      </c>
      <c r="U26" s="1">
        <v>150</v>
      </c>
      <c r="V26" s="52">
        <f t="shared" si="5"/>
        <v>315</v>
      </c>
      <c r="W26" s="1">
        <f t="shared" si="10"/>
        <v>165</v>
      </c>
      <c r="X26" s="53" t="s">
        <v>32</v>
      </c>
      <c r="Y26" s="54" t="s">
        <v>33</v>
      </c>
    </row>
    <row r="27" ht="30" customHeight="1" spans="1:25">
      <c r="A27" s="1">
        <v>23</v>
      </c>
      <c r="B27" s="22" t="s">
        <v>95</v>
      </c>
      <c r="C27" s="22" t="s">
        <v>117</v>
      </c>
      <c r="D27" s="22" t="s">
        <v>121</v>
      </c>
      <c r="E27" s="1">
        <f t="shared" si="6"/>
        <v>68</v>
      </c>
      <c r="F27" s="78" t="s">
        <v>122</v>
      </c>
      <c r="G27" s="72" t="str">
        <f t="shared" si="0"/>
        <v>433002****290833</v>
      </c>
      <c r="H27" s="1">
        <v>13787586260</v>
      </c>
      <c r="I27" s="22" t="str">
        <f t="shared" si="1"/>
        <v>137875****0</v>
      </c>
      <c r="J27" s="1" t="s">
        <v>29</v>
      </c>
      <c r="K27" s="58" t="s">
        <v>45</v>
      </c>
      <c r="L27" s="1" t="s">
        <v>95</v>
      </c>
      <c r="M27" s="79" t="s">
        <v>123</v>
      </c>
      <c r="N27" s="22" t="str">
        <f t="shared" si="2"/>
        <v>810143****2867204</v>
      </c>
      <c r="O27" s="1">
        <v>500</v>
      </c>
      <c r="P27" s="1">
        <v>550</v>
      </c>
      <c r="Q27" s="1">
        <f t="shared" si="11"/>
        <v>350</v>
      </c>
      <c r="R27" s="1">
        <v>350</v>
      </c>
      <c r="S27" s="1">
        <v>385</v>
      </c>
      <c r="T27" s="1">
        <f t="shared" si="12"/>
        <v>105</v>
      </c>
      <c r="U27" s="1">
        <v>150</v>
      </c>
      <c r="V27" s="52">
        <f t="shared" si="5"/>
        <v>315</v>
      </c>
      <c r="W27" s="1">
        <f t="shared" si="10"/>
        <v>165</v>
      </c>
      <c r="X27" s="53" t="s">
        <v>32</v>
      </c>
      <c r="Y27" s="54" t="s">
        <v>33</v>
      </c>
    </row>
    <row r="28" ht="30" customHeight="1" spans="1:25">
      <c r="A28" s="1">
        <v>24</v>
      </c>
      <c r="B28" s="22" t="s">
        <v>95</v>
      </c>
      <c r="C28" s="22" t="s">
        <v>100</v>
      </c>
      <c r="D28" s="22" t="s">
        <v>124</v>
      </c>
      <c r="E28" s="1">
        <f t="shared" si="6"/>
        <v>62</v>
      </c>
      <c r="F28" s="78" t="s">
        <v>125</v>
      </c>
      <c r="G28" s="72" t="str">
        <f t="shared" si="0"/>
        <v>431281****077028</v>
      </c>
      <c r="H28" s="1">
        <v>18390305843</v>
      </c>
      <c r="I28" s="22" t="str">
        <f t="shared" si="1"/>
        <v>183903****3</v>
      </c>
      <c r="J28" s="1" t="s">
        <v>29</v>
      </c>
      <c r="K28" s="58" t="s">
        <v>45</v>
      </c>
      <c r="L28" s="1" t="s">
        <v>95</v>
      </c>
      <c r="M28" s="79" t="s">
        <v>126</v>
      </c>
      <c r="N28" s="22" t="str">
        <f t="shared" si="2"/>
        <v>810143****2870839</v>
      </c>
      <c r="O28" s="1">
        <v>500</v>
      </c>
      <c r="P28" s="1">
        <v>550</v>
      </c>
      <c r="Q28" s="1">
        <f t="shared" si="11"/>
        <v>350</v>
      </c>
      <c r="R28" s="1">
        <v>350</v>
      </c>
      <c r="S28" s="1">
        <f t="shared" ref="S28:S33" si="14">P28*0.7</f>
        <v>385</v>
      </c>
      <c r="T28" s="1">
        <f t="shared" si="12"/>
        <v>105</v>
      </c>
      <c r="U28" s="1">
        <v>150</v>
      </c>
      <c r="V28" s="52">
        <f t="shared" si="5"/>
        <v>315</v>
      </c>
      <c r="W28" s="1">
        <f t="shared" si="10"/>
        <v>165</v>
      </c>
      <c r="X28" s="53" t="s">
        <v>32</v>
      </c>
      <c r="Y28" s="54" t="s">
        <v>33</v>
      </c>
    </row>
    <row r="29" ht="30" customHeight="1" spans="1:25">
      <c r="A29" s="1">
        <v>25</v>
      </c>
      <c r="B29" s="22" t="s">
        <v>95</v>
      </c>
      <c r="C29" s="22" t="s">
        <v>127</v>
      </c>
      <c r="D29" s="22" t="s">
        <v>128</v>
      </c>
      <c r="E29" s="1">
        <f t="shared" si="6"/>
        <v>61</v>
      </c>
      <c r="F29" s="78" t="s">
        <v>129</v>
      </c>
      <c r="G29" s="72" t="str">
        <f t="shared" si="0"/>
        <v>433002****050814</v>
      </c>
      <c r="H29" s="58">
        <v>13874543172</v>
      </c>
      <c r="I29" s="22" t="str">
        <f t="shared" si="1"/>
        <v>138745****2</v>
      </c>
      <c r="J29" s="1" t="s">
        <v>29</v>
      </c>
      <c r="K29" s="58" t="s">
        <v>45</v>
      </c>
      <c r="L29" s="1" t="s">
        <v>95</v>
      </c>
      <c r="M29" s="79" t="s">
        <v>130</v>
      </c>
      <c r="N29" s="22" t="str">
        <f t="shared" si="2"/>
        <v>810143****4786078</v>
      </c>
      <c r="O29" s="1">
        <v>500</v>
      </c>
      <c r="P29" s="1">
        <v>550</v>
      </c>
      <c r="Q29" s="1">
        <v>150</v>
      </c>
      <c r="R29" s="1">
        <v>350</v>
      </c>
      <c r="S29" s="1">
        <f t="shared" si="14"/>
        <v>385</v>
      </c>
      <c r="T29" s="1">
        <f t="shared" si="12"/>
        <v>105</v>
      </c>
      <c r="U29" s="1">
        <v>150</v>
      </c>
      <c r="V29" s="52">
        <v>45</v>
      </c>
      <c r="W29" s="1">
        <f t="shared" si="10"/>
        <v>165</v>
      </c>
      <c r="X29" s="63" t="s">
        <v>131</v>
      </c>
      <c r="Y29" s="54" t="s">
        <v>33</v>
      </c>
    </row>
    <row r="30" ht="30" customHeight="1" spans="1:25">
      <c r="A30" s="1">
        <v>26</v>
      </c>
      <c r="B30" s="22" t="s">
        <v>95</v>
      </c>
      <c r="C30" s="22" t="s">
        <v>117</v>
      </c>
      <c r="D30" s="22" t="s">
        <v>132</v>
      </c>
      <c r="E30" s="1">
        <f t="shared" si="6"/>
        <v>60</v>
      </c>
      <c r="F30" s="78" t="s">
        <v>133</v>
      </c>
      <c r="G30" s="72" t="str">
        <f t="shared" si="0"/>
        <v>433002****282822</v>
      </c>
      <c r="H30" s="1">
        <v>15211515418</v>
      </c>
      <c r="I30" s="22" t="str">
        <f t="shared" si="1"/>
        <v>152115****8</v>
      </c>
      <c r="J30" s="1" t="s">
        <v>29</v>
      </c>
      <c r="K30" s="52" t="s">
        <v>45</v>
      </c>
      <c r="L30" s="1" t="s">
        <v>95</v>
      </c>
      <c r="M30" s="78" t="s">
        <v>134</v>
      </c>
      <c r="N30" s="22" t="str">
        <f t="shared" si="2"/>
        <v>810143****3502328</v>
      </c>
      <c r="O30" s="1">
        <v>500</v>
      </c>
      <c r="P30" s="1">
        <v>550</v>
      </c>
      <c r="Q30" s="1">
        <v>50</v>
      </c>
      <c r="R30" s="1">
        <v>350</v>
      </c>
      <c r="S30" s="1">
        <f t="shared" si="14"/>
        <v>385</v>
      </c>
      <c r="T30" s="1">
        <f>50*0.7</f>
        <v>35</v>
      </c>
      <c r="U30" s="1">
        <v>150</v>
      </c>
      <c r="V30" s="52">
        <f t="shared" ref="V30:V33" si="15">45*7</f>
        <v>315</v>
      </c>
      <c r="W30" s="1">
        <f t="shared" si="10"/>
        <v>165</v>
      </c>
      <c r="X30" s="63" t="s">
        <v>135</v>
      </c>
      <c r="Y30" s="54" t="s">
        <v>94</v>
      </c>
    </row>
    <row r="31" ht="30" customHeight="1" spans="1:25">
      <c r="A31" s="1">
        <v>27</v>
      </c>
      <c r="B31" s="22" t="s">
        <v>136</v>
      </c>
      <c r="C31" s="22" t="s">
        <v>137</v>
      </c>
      <c r="D31" s="22" t="s">
        <v>138</v>
      </c>
      <c r="E31" s="1">
        <f t="shared" si="6"/>
        <v>70</v>
      </c>
      <c r="F31" s="78" t="s">
        <v>139</v>
      </c>
      <c r="G31" s="72" t="str">
        <f t="shared" si="0"/>
        <v>433002****120827</v>
      </c>
      <c r="H31" s="1">
        <v>15226455796</v>
      </c>
      <c r="I31" s="22" t="str">
        <f t="shared" si="1"/>
        <v>152264****6</v>
      </c>
      <c r="J31" s="1" t="s">
        <v>29</v>
      </c>
      <c r="K31" s="58" t="s">
        <v>45</v>
      </c>
      <c r="L31" s="1" t="s">
        <v>136</v>
      </c>
      <c r="M31" s="81" t="s">
        <v>140</v>
      </c>
      <c r="N31" s="22" t="str">
        <f t="shared" si="2"/>
        <v>810143****4722376</v>
      </c>
      <c r="O31" s="1">
        <v>500</v>
      </c>
      <c r="P31" s="1">
        <v>550</v>
      </c>
      <c r="Q31" s="1">
        <f t="shared" ref="Q31:Q33" si="16">50*7</f>
        <v>350</v>
      </c>
      <c r="R31" s="1">
        <v>350</v>
      </c>
      <c r="S31" s="1">
        <f t="shared" si="14"/>
        <v>385</v>
      </c>
      <c r="T31" s="1">
        <f t="shared" ref="T31:T33" si="17">50*0.7*3</f>
        <v>105</v>
      </c>
      <c r="U31" s="1">
        <v>150</v>
      </c>
      <c r="V31" s="52">
        <f t="shared" si="15"/>
        <v>315</v>
      </c>
      <c r="W31" s="1">
        <f t="shared" si="10"/>
        <v>165</v>
      </c>
      <c r="X31" s="53" t="s">
        <v>141</v>
      </c>
      <c r="Y31" s="54" t="s">
        <v>33</v>
      </c>
    </row>
    <row r="32" ht="30" customHeight="1" spans="1:25">
      <c r="A32" s="1">
        <v>28</v>
      </c>
      <c r="B32" s="22" t="s">
        <v>136</v>
      </c>
      <c r="C32" s="22" t="s">
        <v>142</v>
      </c>
      <c r="D32" s="22" t="s">
        <v>143</v>
      </c>
      <c r="E32" s="1">
        <f t="shared" si="6"/>
        <v>61</v>
      </c>
      <c r="F32" s="78" t="s">
        <v>144</v>
      </c>
      <c r="G32" s="72" t="str">
        <f t="shared" si="0"/>
        <v>433002****070828</v>
      </c>
      <c r="H32" s="1">
        <v>14786599630</v>
      </c>
      <c r="I32" s="22" t="str">
        <f t="shared" si="1"/>
        <v>147865****0</v>
      </c>
      <c r="J32" s="1" t="s">
        <v>29</v>
      </c>
      <c r="K32" s="58" t="s">
        <v>45</v>
      </c>
      <c r="L32" s="1" t="s">
        <v>136</v>
      </c>
      <c r="M32" s="79" t="s">
        <v>145</v>
      </c>
      <c r="N32" s="22" t="str">
        <f t="shared" si="2"/>
        <v>810143****1276483</v>
      </c>
      <c r="O32" s="1">
        <v>500</v>
      </c>
      <c r="P32" s="1">
        <v>550</v>
      </c>
      <c r="Q32" s="1">
        <f t="shared" si="16"/>
        <v>350</v>
      </c>
      <c r="R32" s="1">
        <v>350</v>
      </c>
      <c r="S32" s="1">
        <f t="shared" si="14"/>
        <v>385</v>
      </c>
      <c r="T32" s="1">
        <f t="shared" si="17"/>
        <v>105</v>
      </c>
      <c r="U32" s="1">
        <v>150</v>
      </c>
      <c r="V32" s="52">
        <f t="shared" si="15"/>
        <v>315</v>
      </c>
      <c r="W32" s="1">
        <f t="shared" si="10"/>
        <v>165</v>
      </c>
      <c r="X32" s="53" t="s">
        <v>141</v>
      </c>
      <c r="Y32" s="54" t="s">
        <v>33</v>
      </c>
    </row>
    <row r="33" ht="30" customHeight="1" spans="1:25">
      <c r="A33" s="1">
        <v>29</v>
      </c>
      <c r="B33" s="22" t="s">
        <v>136</v>
      </c>
      <c r="C33" s="22" t="s">
        <v>137</v>
      </c>
      <c r="D33" s="22" t="s">
        <v>146</v>
      </c>
      <c r="E33" s="1">
        <f t="shared" si="6"/>
        <v>77</v>
      </c>
      <c r="F33" s="78" t="s">
        <v>147</v>
      </c>
      <c r="G33" s="72" t="str">
        <f t="shared" si="0"/>
        <v>433002****240825</v>
      </c>
      <c r="H33" s="1">
        <v>15674568399</v>
      </c>
      <c r="I33" s="22" t="str">
        <f t="shared" si="1"/>
        <v>156745****9</v>
      </c>
      <c r="J33" s="1" t="s">
        <v>29</v>
      </c>
      <c r="K33" s="58" t="s">
        <v>45</v>
      </c>
      <c r="L33" s="1" t="s">
        <v>136</v>
      </c>
      <c r="M33" s="79" t="s">
        <v>148</v>
      </c>
      <c r="N33" s="22" t="str">
        <f t="shared" si="2"/>
        <v>623090****054448320</v>
      </c>
      <c r="O33" s="1">
        <f>R33+U33</f>
        <v>500</v>
      </c>
      <c r="P33" s="1">
        <v>550</v>
      </c>
      <c r="Q33" s="1">
        <f t="shared" si="16"/>
        <v>350</v>
      </c>
      <c r="R33" s="1">
        <v>350</v>
      </c>
      <c r="S33" s="1">
        <f t="shared" si="14"/>
        <v>385</v>
      </c>
      <c r="T33" s="1">
        <f t="shared" si="17"/>
        <v>105</v>
      </c>
      <c r="U33" s="1">
        <v>150</v>
      </c>
      <c r="V33" s="52">
        <f t="shared" si="15"/>
        <v>315</v>
      </c>
      <c r="W33" s="1">
        <f t="shared" si="10"/>
        <v>165</v>
      </c>
      <c r="X33" s="53" t="s">
        <v>141</v>
      </c>
      <c r="Y33" s="54" t="s">
        <v>33</v>
      </c>
    </row>
    <row r="34" ht="22" customHeight="1" spans="1:25">
      <c r="A34" s="23" t="s">
        <v>149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2"/>
      <c r="O34" s="22">
        <f>R34+U34</f>
        <v>12100</v>
      </c>
      <c r="P34" s="1">
        <f t="shared" ref="P34:S34" si="18">SUM(P4:P31)</f>
        <v>14850</v>
      </c>
      <c r="Q34" s="46">
        <f t="shared" si="18"/>
        <v>17250</v>
      </c>
      <c r="R34" s="46">
        <f t="shared" si="18"/>
        <v>8470</v>
      </c>
      <c r="S34" s="1">
        <f t="shared" si="18"/>
        <v>10395</v>
      </c>
      <c r="T34" s="46">
        <f>SUM(T4:T33)</f>
        <v>5565</v>
      </c>
      <c r="U34" s="46">
        <f t="shared" ref="U34:W34" si="19">SUM(U4:U31)</f>
        <v>3630</v>
      </c>
      <c r="V34" s="50">
        <f t="shared" si="19"/>
        <v>8235</v>
      </c>
      <c r="W34" s="50">
        <f t="shared" si="19"/>
        <v>4455</v>
      </c>
      <c r="X34" s="55"/>
      <c r="Y34" s="46"/>
    </row>
  </sheetData>
  <autoFilter xmlns:etc="http://www.wps.cn/officeDocument/2017/etCustomData" ref="A4:AB34" etc:filterBottomFollowUsedRange="0">
    <extLst/>
  </autoFilter>
  <mergeCells count="30">
    <mergeCell ref="A1:X1"/>
    <mergeCell ref="J2:O2"/>
    <mergeCell ref="P2:Q2"/>
    <mergeCell ref="S2:V2"/>
    <mergeCell ref="A34:M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rintOptions horizontalCentered="1" verticalCentered="1"/>
  <pageMargins left="0.751388888888889" right="0.751388888888889" top="0.409027777777778" bottom="0.409027777777778" header="0.5" footer="0.5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I20" sqref="I20"/>
    </sheetView>
  </sheetViews>
  <sheetFormatPr defaultColWidth="9" defaultRowHeight="14.4"/>
  <cols>
    <col min="6" max="6" width="21.25" customWidth="1"/>
    <col min="7" max="7" width="14.75" customWidth="1"/>
  </cols>
  <sheetData>
    <row r="1" ht="24" spans="1:23">
      <c r="A1" s="5" t="s">
        <v>150</v>
      </c>
      <c r="B1" s="5"/>
      <c r="C1" s="5"/>
      <c r="D1" s="5"/>
      <c r="E1" s="5"/>
      <c r="F1" s="6"/>
      <c r="G1" s="6"/>
      <c r="H1" s="5"/>
      <c r="I1" s="28"/>
      <c r="J1" s="5"/>
      <c r="K1" s="5"/>
      <c r="L1" s="29"/>
      <c r="M1" s="5"/>
      <c r="N1" s="5"/>
      <c r="O1" s="5"/>
      <c r="P1" s="5"/>
      <c r="Q1" s="5"/>
      <c r="R1" s="5"/>
      <c r="S1" s="5"/>
      <c r="T1" s="5"/>
      <c r="U1" s="5"/>
      <c r="V1" s="6"/>
      <c r="W1" s="31"/>
    </row>
    <row r="2" ht="31.2" spans="1:23">
      <c r="A2" s="8"/>
      <c r="B2" s="7" t="s">
        <v>151</v>
      </c>
      <c r="C2" s="7"/>
      <c r="D2" s="7"/>
      <c r="E2" s="8"/>
      <c r="F2" s="9"/>
      <c r="G2" s="9"/>
      <c r="H2" s="8"/>
      <c r="I2" s="30"/>
      <c r="J2" s="31"/>
      <c r="K2" s="31"/>
      <c r="L2" s="32"/>
      <c r="M2" s="8"/>
      <c r="N2" s="8"/>
      <c r="O2" s="8"/>
      <c r="P2" s="8"/>
      <c r="Q2" s="8"/>
      <c r="R2" s="49"/>
      <c r="S2" s="49" t="s">
        <v>3</v>
      </c>
      <c r="T2" s="8"/>
      <c r="U2" s="8"/>
      <c r="V2" s="31"/>
      <c r="W2" s="31"/>
    </row>
    <row r="3" spans="1:23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1" t="s">
        <v>11</v>
      </c>
      <c r="I3" s="33" t="s">
        <v>12</v>
      </c>
      <c r="J3" s="11" t="s">
        <v>5</v>
      </c>
      <c r="K3" s="34" t="s">
        <v>13</v>
      </c>
      <c r="L3" s="35"/>
      <c r="M3" s="11" t="s">
        <v>14</v>
      </c>
      <c r="N3" s="36" t="s">
        <v>15</v>
      </c>
      <c r="O3" s="37" t="s">
        <v>16</v>
      </c>
      <c r="P3" s="13" t="s">
        <v>17</v>
      </c>
      <c r="Q3" s="13" t="s">
        <v>18</v>
      </c>
      <c r="R3" s="37" t="s">
        <v>19</v>
      </c>
      <c r="S3" s="13" t="s">
        <v>20</v>
      </c>
      <c r="T3" s="37" t="s">
        <v>21</v>
      </c>
      <c r="U3" s="13" t="s">
        <v>22</v>
      </c>
      <c r="V3" s="50" t="s">
        <v>23</v>
      </c>
      <c r="W3" s="11" t="s">
        <v>24</v>
      </c>
    </row>
    <row r="4" ht="78" customHeight="1" spans="1:23">
      <c r="A4" s="16"/>
      <c r="B4" s="17"/>
      <c r="C4" s="18"/>
      <c r="D4" s="19"/>
      <c r="E4" s="19"/>
      <c r="F4" s="20"/>
      <c r="G4" s="20"/>
      <c r="H4" s="21"/>
      <c r="I4" s="38"/>
      <c r="J4" s="21"/>
      <c r="K4" s="39"/>
      <c r="L4" s="40"/>
      <c r="M4" s="21"/>
      <c r="N4" s="38"/>
      <c r="O4" s="41"/>
      <c r="P4" s="19"/>
      <c r="Q4" s="19"/>
      <c r="R4" s="41"/>
      <c r="S4" s="19"/>
      <c r="T4" s="41"/>
      <c r="U4" s="19"/>
      <c r="V4" s="51"/>
      <c r="W4" s="21"/>
    </row>
    <row r="5" ht="31.2" spans="1:23">
      <c r="A5" s="1">
        <v>1</v>
      </c>
      <c r="B5" s="22" t="s">
        <v>25</v>
      </c>
      <c r="C5" s="22" t="s">
        <v>26</v>
      </c>
      <c r="D5" s="22" t="s">
        <v>27</v>
      </c>
      <c r="E5" s="22">
        <v>67</v>
      </c>
      <c r="F5" s="76" t="s">
        <v>28</v>
      </c>
      <c r="G5" s="22">
        <v>15226455380</v>
      </c>
      <c r="H5" s="22" t="s">
        <v>29</v>
      </c>
      <c r="I5" s="42" t="s">
        <v>30</v>
      </c>
      <c r="J5" s="22" t="s">
        <v>25</v>
      </c>
      <c r="K5" s="77" t="s">
        <v>31</v>
      </c>
      <c r="L5" s="22"/>
      <c r="M5" s="22">
        <v>400</v>
      </c>
      <c r="N5" s="1">
        <v>550</v>
      </c>
      <c r="O5" s="1">
        <f t="shared" ref="O5:O13" si="0">150*7</f>
        <v>1050</v>
      </c>
      <c r="P5" s="1">
        <v>280</v>
      </c>
      <c r="Q5" s="52">
        <v>385</v>
      </c>
      <c r="R5" s="1">
        <f t="shared" ref="R5:R13" si="1">150*0.7*7</f>
        <v>735</v>
      </c>
      <c r="S5" s="1">
        <v>120</v>
      </c>
      <c r="T5" s="52">
        <f t="shared" ref="T5:T20" si="2">45*7</f>
        <v>315</v>
      </c>
      <c r="U5" s="52">
        <v>165</v>
      </c>
      <c r="V5" s="53" t="s">
        <v>32</v>
      </c>
      <c r="W5" s="54" t="s">
        <v>152</v>
      </c>
    </row>
    <row r="6" ht="31.2" spans="1:23">
      <c r="A6" s="1">
        <v>2</v>
      </c>
      <c r="B6" s="22" t="s">
        <v>25</v>
      </c>
      <c r="C6" s="22" t="s">
        <v>34</v>
      </c>
      <c r="D6" s="22" t="s">
        <v>35</v>
      </c>
      <c r="E6" s="22">
        <f t="shared" ref="E6:E36" si="3">2025-MID(F6,7,4)</f>
        <v>78</v>
      </c>
      <c r="F6" s="22" t="s">
        <v>36</v>
      </c>
      <c r="G6" s="22">
        <v>15074515148</v>
      </c>
      <c r="H6" s="22" t="s">
        <v>29</v>
      </c>
      <c r="I6" s="42" t="s">
        <v>30</v>
      </c>
      <c r="J6" s="22" t="s">
        <v>25</v>
      </c>
      <c r="K6" s="77" t="s">
        <v>37</v>
      </c>
      <c r="L6" s="22"/>
      <c r="M6" s="22">
        <v>400</v>
      </c>
      <c r="N6" s="1">
        <v>550</v>
      </c>
      <c r="O6" s="1">
        <f t="shared" si="0"/>
        <v>1050</v>
      </c>
      <c r="P6" s="1">
        <v>280</v>
      </c>
      <c r="Q6" s="52">
        <v>385</v>
      </c>
      <c r="R6" s="1">
        <f t="shared" si="1"/>
        <v>735</v>
      </c>
      <c r="S6" s="1">
        <v>120</v>
      </c>
      <c r="T6" s="52">
        <f t="shared" si="2"/>
        <v>315</v>
      </c>
      <c r="U6" s="52">
        <v>165</v>
      </c>
      <c r="V6" s="53" t="s">
        <v>32</v>
      </c>
      <c r="W6" s="54" t="s">
        <v>152</v>
      </c>
    </row>
    <row r="7" ht="31.2" spans="1:23">
      <c r="A7" s="1">
        <v>3</v>
      </c>
      <c r="B7" s="22" t="s">
        <v>25</v>
      </c>
      <c r="C7" s="22" t="s">
        <v>153</v>
      </c>
      <c r="D7" s="22" t="s">
        <v>154</v>
      </c>
      <c r="E7" s="22">
        <f t="shared" si="3"/>
        <v>81</v>
      </c>
      <c r="F7" s="76" t="s">
        <v>155</v>
      </c>
      <c r="G7" s="22">
        <v>15115118235</v>
      </c>
      <c r="H7" s="22" t="s">
        <v>29</v>
      </c>
      <c r="I7" s="42" t="s">
        <v>72</v>
      </c>
      <c r="J7" s="22" t="s">
        <v>25</v>
      </c>
      <c r="K7" s="77" t="s">
        <v>156</v>
      </c>
      <c r="L7" s="22"/>
      <c r="M7" s="22">
        <v>400</v>
      </c>
      <c r="N7" s="1">
        <v>550</v>
      </c>
      <c r="O7" s="1">
        <v>150</v>
      </c>
      <c r="P7" s="1">
        <v>280</v>
      </c>
      <c r="Q7" s="52">
        <v>385</v>
      </c>
      <c r="R7" s="1">
        <v>105</v>
      </c>
      <c r="S7" s="1">
        <v>120</v>
      </c>
      <c r="T7" s="52">
        <f>45</f>
        <v>45</v>
      </c>
      <c r="U7" s="52">
        <v>165</v>
      </c>
      <c r="V7" s="53" t="s">
        <v>32</v>
      </c>
      <c r="W7" s="66" t="s">
        <v>157</v>
      </c>
    </row>
    <row r="8" ht="31.2" spans="1:23">
      <c r="A8" s="1">
        <v>4</v>
      </c>
      <c r="B8" s="22" t="s">
        <v>25</v>
      </c>
      <c r="C8" s="22" t="s">
        <v>26</v>
      </c>
      <c r="D8" s="22" t="s">
        <v>38</v>
      </c>
      <c r="E8" s="22">
        <f t="shared" si="3"/>
        <v>67</v>
      </c>
      <c r="F8" s="22" t="s">
        <v>39</v>
      </c>
      <c r="G8" s="22">
        <v>13187149371</v>
      </c>
      <c r="H8" s="22" t="s">
        <v>29</v>
      </c>
      <c r="I8" s="42" t="s">
        <v>30</v>
      </c>
      <c r="J8" s="22" t="s">
        <v>25</v>
      </c>
      <c r="K8" s="77" t="s">
        <v>40</v>
      </c>
      <c r="L8" s="22"/>
      <c r="M8" s="22">
        <v>400</v>
      </c>
      <c r="N8" s="1">
        <v>550</v>
      </c>
      <c r="O8" s="1">
        <f t="shared" si="0"/>
        <v>1050</v>
      </c>
      <c r="P8" s="1">
        <v>280</v>
      </c>
      <c r="Q8" s="52">
        <v>385</v>
      </c>
      <c r="R8" s="1">
        <f t="shared" si="1"/>
        <v>735</v>
      </c>
      <c r="S8" s="1">
        <v>120</v>
      </c>
      <c r="T8" s="52">
        <f t="shared" si="2"/>
        <v>315</v>
      </c>
      <c r="U8" s="52">
        <v>165</v>
      </c>
      <c r="V8" s="53" t="s">
        <v>32</v>
      </c>
      <c r="W8" s="54" t="s">
        <v>152</v>
      </c>
    </row>
    <row r="9" ht="31.2" spans="1:23">
      <c r="A9" s="1">
        <v>5</v>
      </c>
      <c r="B9" s="22" t="s">
        <v>25</v>
      </c>
      <c r="C9" s="22" t="s">
        <v>42</v>
      </c>
      <c r="D9" s="22" t="s">
        <v>43</v>
      </c>
      <c r="E9" s="22">
        <f t="shared" si="3"/>
        <v>74</v>
      </c>
      <c r="F9" s="76" t="s">
        <v>44</v>
      </c>
      <c r="G9" s="22">
        <v>15717541759</v>
      </c>
      <c r="H9" s="22" t="s">
        <v>29</v>
      </c>
      <c r="I9" s="42" t="s">
        <v>45</v>
      </c>
      <c r="J9" s="22" t="s">
        <v>25</v>
      </c>
      <c r="K9" s="77" t="s">
        <v>46</v>
      </c>
      <c r="L9" s="22"/>
      <c r="M9" s="22">
        <v>400</v>
      </c>
      <c r="N9" s="1">
        <v>550</v>
      </c>
      <c r="O9" s="1">
        <f t="shared" si="0"/>
        <v>1050</v>
      </c>
      <c r="P9" s="1">
        <v>280</v>
      </c>
      <c r="Q9" s="52">
        <v>385</v>
      </c>
      <c r="R9" s="1">
        <f t="shared" si="1"/>
        <v>735</v>
      </c>
      <c r="S9" s="1">
        <v>120</v>
      </c>
      <c r="T9" s="52">
        <f t="shared" si="2"/>
        <v>315</v>
      </c>
      <c r="U9" s="52">
        <v>165</v>
      </c>
      <c r="V9" s="53" t="s">
        <v>32</v>
      </c>
      <c r="W9" s="54" t="s">
        <v>152</v>
      </c>
    </row>
    <row r="10" ht="31.2" spans="1:23">
      <c r="A10" s="1">
        <v>6</v>
      </c>
      <c r="B10" s="22" t="s">
        <v>25</v>
      </c>
      <c r="C10" s="22" t="s">
        <v>34</v>
      </c>
      <c r="D10" s="22" t="s">
        <v>47</v>
      </c>
      <c r="E10" s="22">
        <f t="shared" si="3"/>
        <v>74</v>
      </c>
      <c r="F10" s="76" t="s">
        <v>48</v>
      </c>
      <c r="G10" s="22">
        <v>18774572821</v>
      </c>
      <c r="H10" s="22" t="s">
        <v>29</v>
      </c>
      <c r="I10" s="42" t="s">
        <v>45</v>
      </c>
      <c r="J10" s="22" t="s">
        <v>25</v>
      </c>
      <c r="K10" s="77" t="s">
        <v>49</v>
      </c>
      <c r="L10" s="22"/>
      <c r="M10" s="22">
        <v>400</v>
      </c>
      <c r="N10" s="1">
        <v>550</v>
      </c>
      <c r="O10" s="1">
        <f t="shared" si="0"/>
        <v>1050</v>
      </c>
      <c r="P10" s="1">
        <v>280</v>
      </c>
      <c r="Q10" s="52">
        <v>385</v>
      </c>
      <c r="R10" s="1">
        <f t="shared" si="1"/>
        <v>735</v>
      </c>
      <c r="S10" s="1">
        <v>120</v>
      </c>
      <c r="T10" s="52">
        <f t="shared" si="2"/>
        <v>315</v>
      </c>
      <c r="U10" s="52">
        <v>165</v>
      </c>
      <c r="V10" s="53" t="s">
        <v>32</v>
      </c>
      <c r="W10" s="54" t="s">
        <v>152</v>
      </c>
    </row>
    <row r="11" ht="31.2" spans="1:23">
      <c r="A11" s="1">
        <v>7</v>
      </c>
      <c r="B11" s="22" t="s">
        <v>25</v>
      </c>
      <c r="C11" s="22" t="s">
        <v>50</v>
      </c>
      <c r="D11" s="22" t="s">
        <v>51</v>
      </c>
      <c r="E11" s="22">
        <f t="shared" si="3"/>
        <v>69</v>
      </c>
      <c r="F11" s="76" t="s">
        <v>52</v>
      </c>
      <c r="G11" s="22">
        <v>13874594227</v>
      </c>
      <c r="H11" s="22" t="s">
        <v>29</v>
      </c>
      <c r="I11" s="42" t="s">
        <v>45</v>
      </c>
      <c r="J11" s="22" t="s">
        <v>25</v>
      </c>
      <c r="K11" s="77" t="s">
        <v>53</v>
      </c>
      <c r="L11" s="22"/>
      <c r="M11" s="22">
        <v>400</v>
      </c>
      <c r="N11" s="1">
        <v>550</v>
      </c>
      <c r="O11" s="1">
        <f t="shared" si="0"/>
        <v>1050</v>
      </c>
      <c r="P11" s="1">
        <v>280</v>
      </c>
      <c r="Q11" s="52">
        <v>385</v>
      </c>
      <c r="R11" s="1">
        <f t="shared" si="1"/>
        <v>735</v>
      </c>
      <c r="S11" s="1">
        <v>120</v>
      </c>
      <c r="T11" s="52">
        <f t="shared" si="2"/>
        <v>315</v>
      </c>
      <c r="U11" s="52">
        <v>165</v>
      </c>
      <c r="V11" s="53" t="s">
        <v>32</v>
      </c>
      <c r="W11" s="54" t="s">
        <v>152</v>
      </c>
    </row>
    <row r="12" ht="31.2" spans="1:23">
      <c r="A12" s="1">
        <v>8</v>
      </c>
      <c r="B12" s="22" t="s">
        <v>25</v>
      </c>
      <c r="C12" s="22" t="s">
        <v>34</v>
      </c>
      <c r="D12" s="22" t="s">
        <v>54</v>
      </c>
      <c r="E12" s="22">
        <f t="shared" si="3"/>
        <v>75</v>
      </c>
      <c r="F12" s="76" t="s">
        <v>55</v>
      </c>
      <c r="G12" s="22" t="s">
        <v>56</v>
      </c>
      <c r="H12" s="22" t="s">
        <v>29</v>
      </c>
      <c r="I12" s="42" t="s">
        <v>45</v>
      </c>
      <c r="J12" s="22" t="s">
        <v>25</v>
      </c>
      <c r="K12" s="77" t="s">
        <v>57</v>
      </c>
      <c r="L12" s="22"/>
      <c r="M12" s="22">
        <v>400</v>
      </c>
      <c r="N12" s="1">
        <v>550</v>
      </c>
      <c r="O12" s="1">
        <f t="shared" si="0"/>
        <v>1050</v>
      </c>
      <c r="P12" s="1">
        <v>280</v>
      </c>
      <c r="Q12" s="52">
        <v>385</v>
      </c>
      <c r="R12" s="1">
        <f t="shared" si="1"/>
        <v>735</v>
      </c>
      <c r="S12" s="1">
        <v>120</v>
      </c>
      <c r="T12" s="52">
        <f t="shared" si="2"/>
        <v>315</v>
      </c>
      <c r="U12" s="52">
        <v>165</v>
      </c>
      <c r="V12" s="53" t="s">
        <v>32</v>
      </c>
      <c r="W12" s="54" t="s">
        <v>152</v>
      </c>
    </row>
    <row r="13" ht="31.2" spans="1:23">
      <c r="A13" s="1">
        <v>9</v>
      </c>
      <c r="B13" s="22" t="s">
        <v>25</v>
      </c>
      <c r="C13" s="22" t="s">
        <v>58</v>
      </c>
      <c r="D13" s="22" t="s">
        <v>59</v>
      </c>
      <c r="E13" s="22">
        <f t="shared" si="3"/>
        <v>72</v>
      </c>
      <c r="F13" s="22" t="s">
        <v>60</v>
      </c>
      <c r="G13" s="22" t="s">
        <v>61</v>
      </c>
      <c r="H13" s="22" t="s">
        <v>29</v>
      </c>
      <c r="I13" s="42" t="s">
        <v>45</v>
      </c>
      <c r="J13" s="22" t="s">
        <v>25</v>
      </c>
      <c r="K13" s="77" t="s">
        <v>62</v>
      </c>
      <c r="L13" s="22"/>
      <c r="M13" s="22">
        <v>400</v>
      </c>
      <c r="N13" s="1">
        <v>550</v>
      </c>
      <c r="O13" s="1">
        <f t="shared" si="0"/>
        <v>1050</v>
      </c>
      <c r="P13" s="1">
        <v>280</v>
      </c>
      <c r="Q13" s="52">
        <v>385</v>
      </c>
      <c r="R13" s="1">
        <f t="shared" si="1"/>
        <v>735</v>
      </c>
      <c r="S13" s="1">
        <v>120</v>
      </c>
      <c r="T13" s="52">
        <f t="shared" si="2"/>
        <v>315</v>
      </c>
      <c r="U13" s="52">
        <v>165</v>
      </c>
      <c r="V13" s="53" t="s">
        <v>32</v>
      </c>
      <c r="W13" s="54" t="s">
        <v>152</v>
      </c>
    </row>
    <row r="14" ht="15.6" spans="1:23">
      <c r="A14" s="23" t="s">
        <v>149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45"/>
      <c r="M14" s="22">
        <f>P14+S14</f>
        <v>3600</v>
      </c>
      <c r="N14" s="1">
        <f t="shared" ref="N14:U14" si="4">SUM(N5:N13)</f>
        <v>4950</v>
      </c>
      <c r="O14" s="46">
        <f t="shared" si="4"/>
        <v>8550</v>
      </c>
      <c r="P14" s="46">
        <f t="shared" si="4"/>
        <v>2520</v>
      </c>
      <c r="Q14" s="1">
        <f t="shared" si="4"/>
        <v>3465</v>
      </c>
      <c r="R14" s="46">
        <f t="shared" si="4"/>
        <v>5985</v>
      </c>
      <c r="S14" s="46">
        <f t="shared" si="4"/>
        <v>1080</v>
      </c>
      <c r="T14" s="50">
        <f t="shared" si="4"/>
        <v>2565</v>
      </c>
      <c r="U14" s="50">
        <f t="shared" si="4"/>
        <v>1485</v>
      </c>
      <c r="V14" s="55"/>
      <c r="W14" s="46"/>
    </row>
    <row r="15" s="4" customFormat="1" ht="30" customHeight="1" spans="1:17">
      <c r="A15" s="25"/>
      <c r="B15" s="25"/>
      <c r="C15" s="25" t="s">
        <v>158</v>
      </c>
      <c r="D15" s="25"/>
      <c r="E15" s="26"/>
      <c r="F15" s="26"/>
      <c r="G15" s="25" t="s">
        <v>159</v>
      </c>
      <c r="H15" s="27"/>
      <c r="I15" s="25"/>
      <c r="J15" s="47" t="s">
        <v>160</v>
      </c>
      <c r="K15" s="48"/>
      <c r="L15" s="25"/>
      <c r="M15" s="25"/>
      <c r="N15" s="25"/>
      <c r="Q15" s="56"/>
    </row>
  </sheetData>
  <autoFilter xmlns:etc="http://www.wps.cn/officeDocument/2017/etCustomData" ref="A4:Z15" etc:filterBottomFollowUsedRange="0">
    <extLst/>
  </autoFilter>
  <mergeCells count="39">
    <mergeCell ref="A1:V1"/>
    <mergeCell ref="B2:D2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A14:L14"/>
    <mergeCell ref="A15:B15"/>
    <mergeCell ref="C15:D15"/>
    <mergeCell ref="E15:F15"/>
    <mergeCell ref="G15:H15"/>
    <mergeCell ref="J15:M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K3:L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4" sqref="$A14:$XFD14"/>
    </sheetView>
  </sheetViews>
  <sheetFormatPr defaultColWidth="9" defaultRowHeight="14.4"/>
  <cols>
    <col min="6" max="6" width="21.25" customWidth="1"/>
    <col min="7" max="7" width="14.75" customWidth="1"/>
  </cols>
  <sheetData>
    <row r="1" ht="24" spans="1:23">
      <c r="A1" s="5" t="s">
        <v>150</v>
      </c>
      <c r="B1" s="5"/>
      <c r="C1" s="5"/>
      <c r="D1" s="5"/>
      <c r="E1" s="5"/>
      <c r="F1" s="6"/>
      <c r="G1" s="6"/>
      <c r="H1" s="5"/>
      <c r="I1" s="28"/>
      <c r="J1" s="5"/>
      <c r="K1" s="5"/>
      <c r="L1" s="29"/>
      <c r="M1" s="5"/>
      <c r="N1" s="5"/>
      <c r="O1" s="5"/>
      <c r="P1" s="5"/>
      <c r="Q1" s="5"/>
      <c r="R1" s="5"/>
      <c r="S1" s="5"/>
      <c r="T1" s="5"/>
      <c r="U1" s="5"/>
      <c r="V1" s="6"/>
      <c r="W1" s="31"/>
    </row>
    <row r="2" ht="31.2" spans="1:23">
      <c r="A2" s="64" t="s">
        <v>151</v>
      </c>
      <c r="B2" s="64"/>
      <c r="C2" s="64"/>
      <c r="D2" s="64"/>
      <c r="E2" s="8"/>
      <c r="F2" s="9"/>
      <c r="G2" s="9"/>
      <c r="H2" s="8"/>
      <c r="I2" s="30"/>
      <c r="J2" s="31"/>
      <c r="K2" s="31"/>
      <c r="L2" s="32"/>
      <c r="M2" s="8"/>
      <c r="N2" s="8"/>
      <c r="O2" s="8"/>
      <c r="P2" s="8"/>
      <c r="Q2" s="8"/>
      <c r="R2" s="49"/>
      <c r="S2" s="49" t="s">
        <v>3</v>
      </c>
      <c r="T2" s="8"/>
      <c r="U2" s="8"/>
      <c r="V2" s="31"/>
      <c r="W2" s="31"/>
    </row>
    <row r="3" spans="1:23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1" t="s">
        <v>11</v>
      </c>
      <c r="I3" s="33" t="s">
        <v>12</v>
      </c>
      <c r="J3" s="11" t="s">
        <v>5</v>
      </c>
      <c r="K3" s="34" t="s">
        <v>13</v>
      </c>
      <c r="L3" s="35"/>
      <c r="M3" s="11" t="s">
        <v>14</v>
      </c>
      <c r="N3" s="36" t="s">
        <v>15</v>
      </c>
      <c r="O3" s="37" t="s">
        <v>16</v>
      </c>
      <c r="P3" s="13" t="s">
        <v>17</v>
      </c>
      <c r="Q3" s="13" t="s">
        <v>18</v>
      </c>
      <c r="R3" s="37" t="s">
        <v>19</v>
      </c>
      <c r="S3" s="13" t="s">
        <v>20</v>
      </c>
      <c r="T3" s="37" t="s">
        <v>21</v>
      </c>
      <c r="U3" s="13" t="s">
        <v>22</v>
      </c>
      <c r="V3" s="50" t="s">
        <v>23</v>
      </c>
      <c r="W3" s="11" t="s">
        <v>24</v>
      </c>
    </row>
    <row r="4" ht="78" customHeight="1" spans="1:23">
      <c r="A4" s="16"/>
      <c r="B4" s="17"/>
      <c r="C4" s="18"/>
      <c r="D4" s="19"/>
      <c r="E4" s="19"/>
      <c r="F4" s="20"/>
      <c r="G4" s="20"/>
      <c r="H4" s="21"/>
      <c r="I4" s="38"/>
      <c r="J4" s="21"/>
      <c r="K4" s="39"/>
      <c r="L4" s="40"/>
      <c r="M4" s="21"/>
      <c r="N4" s="38"/>
      <c r="O4" s="41"/>
      <c r="P4" s="19"/>
      <c r="Q4" s="19"/>
      <c r="R4" s="41"/>
      <c r="S4" s="19"/>
      <c r="T4" s="41"/>
      <c r="U4" s="19"/>
      <c r="V4" s="51"/>
      <c r="W4" s="21"/>
    </row>
    <row r="5" ht="31.2" spans="1:23">
      <c r="A5" s="1">
        <v>1</v>
      </c>
      <c r="B5" s="1" t="s">
        <v>63</v>
      </c>
      <c r="C5" s="1" t="s">
        <v>64</v>
      </c>
      <c r="D5" s="1" t="s">
        <v>65</v>
      </c>
      <c r="E5" s="1">
        <f t="shared" ref="E5:E27" si="0">2025-MID(F5,7,4)</f>
        <v>78</v>
      </c>
      <c r="F5" s="78" t="s">
        <v>66</v>
      </c>
      <c r="G5" s="1">
        <v>13874416107</v>
      </c>
      <c r="H5" s="1" t="s">
        <v>29</v>
      </c>
      <c r="I5" s="58" t="s">
        <v>67</v>
      </c>
      <c r="J5" s="1" t="s">
        <v>63</v>
      </c>
      <c r="K5" s="52" t="s">
        <v>68</v>
      </c>
      <c r="L5" s="1"/>
      <c r="M5" s="1">
        <v>500</v>
      </c>
      <c r="N5" s="1">
        <v>550</v>
      </c>
      <c r="O5" s="1">
        <f t="shared" ref="O5:O9" si="1">50*7</f>
        <v>350</v>
      </c>
      <c r="P5" s="1">
        <v>350</v>
      </c>
      <c r="Q5" s="1">
        <f t="shared" ref="Q5:Q11" si="2">N5*0.7</f>
        <v>385</v>
      </c>
      <c r="R5" s="1">
        <f t="shared" ref="R5:R9" si="3">50*0.7*7</f>
        <v>245</v>
      </c>
      <c r="S5" s="1">
        <v>150</v>
      </c>
      <c r="T5" s="52">
        <f t="shared" ref="T5:T11" si="4">45*7</f>
        <v>315</v>
      </c>
      <c r="U5" s="1">
        <f t="shared" ref="U5:U11" si="5">N5*0.3</f>
        <v>165</v>
      </c>
      <c r="V5" s="63" t="s">
        <v>32</v>
      </c>
      <c r="W5" s="54" t="s">
        <v>152</v>
      </c>
    </row>
    <row r="6" ht="31.2" spans="1:23">
      <c r="A6" s="1">
        <v>2</v>
      </c>
      <c r="B6" s="1" t="s">
        <v>63</v>
      </c>
      <c r="C6" s="1" t="s">
        <v>69</v>
      </c>
      <c r="D6" s="1" t="s">
        <v>70</v>
      </c>
      <c r="E6" s="1">
        <f t="shared" si="0"/>
        <v>68</v>
      </c>
      <c r="F6" s="78" t="s">
        <v>71</v>
      </c>
      <c r="G6" s="1">
        <v>15367571157</v>
      </c>
      <c r="H6" s="1" t="s">
        <v>29</v>
      </c>
      <c r="I6" s="58" t="s">
        <v>72</v>
      </c>
      <c r="J6" s="1" t="s">
        <v>63</v>
      </c>
      <c r="K6" s="52" t="s">
        <v>73</v>
      </c>
      <c r="L6" s="1"/>
      <c r="M6" s="1">
        <v>500</v>
      </c>
      <c r="N6" s="1">
        <v>550</v>
      </c>
      <c r="O6" s="1">
        <f t="shared" si="1"/>
        <v>350</v>
      </c>
      <c r="P6" s="1">
        <v>350</v>
      </c>
      <c r="Q6" s="1">
        <v>385</v>
      </c>
      <c r="R6" s="1">
        <f t="shared" si="3"/>
        <v>245</v>
      </c>
      <c r="S6" s="1">
        <v>150</v>
      </c>
      <c r="T6" s="52">
        <f t="shared" si="4"/>
        <v>315</v>
      </c>
      <c r="U6" s="1">
        <v>165</v>
      </c>
      <c r="V6" s="63" t="s">
        <v>32</v>
      </c>
      <c r="W6" s="54" t="s">
        <v>152</v>
      </c>
    </row>
    <row r="7" ht="31.2" spans="1:23">
      <c r="A7" s="1">
        <v>3</v>
      </c>
      <c r="B7" s="1" t="s">
        <v>63</v>
      </c>
      <c r="C7" s="1" t="s">
        <v>74</v>
      </c>
      <c r="D7" s="1" t="s">
        <v>75</v>
      </c>
      <c r="E7" s="1">
        <f t="shared" si="0"/>
        <v>82</v>
      </c>
      <c r="F7" s="78" t="s">
        <v>76</v>
      </c>
      <c r="G7" s="1">
        <v>15107455017</v>
      </c>
      <c r="H7" s="1" t="s">
        <v>29</v>
      </c>
      <c r="I7" s="58" t="s">
        <v>45</v>
      </c>
      <c r="J7" s="1" t="s">
        <v>63</v>
      </c>
      <c r="K7" s="52" t="s">
        <v>77</v>
      </c>
      <c r="L7" s="1"/>
      <c r="M7" s="1">
        <v>300</v>
      </c>
      <c r="N7" s="1">
        <v>550</v>
      </c>
      <c r="O7" s="1">
        <f>250*7</f>
        <v>1750</v>
      </c>
      <c r="P7" s="1">
        <v>210</v>
      </c>
      <c r="Q7" s="1">
        <f t="shared" si="2"/>
        <v>385</v>
      </c>
      <c r="R7" s="1">
        <f>250*0.7*7</f>
        <v>1225</v>
      </c>
      <c r="S7" s="1">
        <v>90</v>
      </c>
      <c r="T7" s="52">
        <f t="shared" si="4"/>
        <v>315</v>
      </c>
      <c r="U7" s="1">
        <f t="shared" si="5"/>
        <v>165</v>
      </c>
      <c r="V7" s="63" t="s">
        <v>32</v>
      </c>
      <c r="W7" s="54" t="s">
        <v>152</v>
      </c>
    </row>
    <row r="8" ht="31.2" spans="1:23">
      <c r="A8" s="1">
        <v>4</v>
      </c>
      <c r="B8" s="1" t="s">
        <v>63</v>
      </c>
      <c r="C8" s="1" t="s">
        <v>78</v>
      </c>
      <c r="D8" s="1" t="s">
        <v>79</v>
      </c>
      <c r="E8" s="1">
        <f t="shared" si="0"/>
        <v>68</v>
      </c>
      <c r="F8" s="78" t="s">
        <v>80</v>
      </c>
      <c r="G8" s="1">
        <v>15274515290</v>
      </c>
      <c r="H8" s="1" t="s">
        <v>29</v>
      </c>
      <c r="I8" s="58" t="s">
        <v>45</v>
      </c>
      <c r="J8" s="1" t="s">
        <v>63</v>
      </c>
      <c r="K8" s="52" t="s">
        <v>81</v>
      </c>
      <c r="L8" s="1"/>
      <c r="M8" s="1">
        <v>500</v>
      </c>
      <c r="N8" s="1">
        <v>550</v>
      </c>
      <c r="O8" s="1">
        <f t="shared" si="1"/>
        <v>350</v>
      </c>
      <c r="P8" s="1">
        <v>350</v>
      </c>
      <c r="Q8" s="1">
        <f t="shared" si="2"/>
        <v>385</v>
      </c>
      <c r="R8" s="1">
        <f t="shared" si="3"/>
        <v>245</v>
      </c>
      <c r="S8" s="1">
        <v>150</v>
      </c>
      <c r="T8" s="52">
        <f t="shared" si="4"/>
        <v>315</v>
      </c>
      <c r="U8" s="1">
        <f t="shared" si="5"/>
        <v>165</v>
      </c>
      <c r="V8" s="63" t="s">
        <v>32</v>
      </c>
      <c r="W8" s="54" t="s">
        <v>152</v>
      </c>
    </row>
    <row r="9" ht="31.2" spans="1:23">
      <c r="A9" s="1">
        <v>5</v>
      </c>
      <c r="B9" s="1" t="s">
        <v>63</v>
      </c>
      <c r="C9" s="1" t="s">
        <v>69</v>
      </c>
      <c r="D9" s="1" t="s">
        <v>82</v>
      </c>
      <c r="E9" s="1">
        <f t="shared" si="0"/>
        <v>63</v>
      </c>
      <c r="F9" s="78" t="s">
        <v>83</v>
      </c>
      <c r="G9" s="1">
        <v>13874456914</v>
      </c>
      <c r="H9" s="1" t="s">
        <v>29</v>
      </c>
      <c r="I9" s="58" t="s">
        <v>45</v>
      </c>
      <c r="J9" s="1" t="s">
        <v>63</v>
      </c>
      <c r="K9" s="52" t="s">
        <v>84</v>
      </c>
      <c r="L9" s="1"/>
      <c r="M9" s="1">
        <v>500</v>
      </c>
      <c r="N9" s="1">
        <v>550</v>
      </c>
      <c r="O9" s="1">
        <f t="shared" si="1"/>
        <v>350</v>
      </c>
      <c r="P9" s="1">
        <v>350</v>
      </c>
      <c r="Q9" s="1">
        <f t="shared" si="2"/>
        <v>385</v>
      </c>
      <c r="R9" s="1">
        <f t="shared" si="3"/>
        <v>245</v>
      </c>
      <c r="S9" s="1">
        <v>150</v>
      </c>
      <c r="T9" s="52">
        <f t="shared" si="4"/>
        <v>315</v>
      </c>
      <c r="U9" s="1">
        <f t="shared" si="5"/>
        <v>165</v>
      </c>
      <c r="V9" s="63" t="s">
        <v>32</v>
      </c>
      <c r="W9" s="54" t="s">
        <v>152</v>
      </c>
    </row>
    <row r="10" ht="31.2" spans="1:23">
      <c r="A10" s="1">
        <v>6</v>
      </c>
      <c r="B10" s="1" t="s">
        <v>63</v>
      </c>
      <c r="C10" s="1" t="s">
        <v>85</v>
      </c>
      <c r="D10" s="1" t="s">
        <v>86</v>
      </c>
      <c r="E10" s="1">
        <f t="shared" si="0"/>
        <v>69</v>
      </c>
      <c r="F10" s="78" t="s">
        <v>87</v>
      </c>
      <c r="G10" s="1">
        <v>15074559859</v>
      </c>
      <c r="H10" s="1" t="s">
        <v>29</v>
      </c>
      <c r="I10" s="58" t="s">
        <v>45</v>
      </c>
      <c r="J10" s="1" t="s">
        <v>63</v>
      </c>
      <c r="K10" s="52" t="s">
        <v>88</v>
      </c>
      <c r="L10" s="1"/>
      <c r="M10" s="1">
        <v>300</v>
      </c>
      <c r="N10" s="1">
        <v>550</v>
      </c>
      <c r="O10" s="1">
        <f>250*7</f>
        <v>1750</v>
      </c>
      <c r="P10" s="1">
        <v>210</v>
      </c>
      <c r="Q10" s="1">
        <f t="shared" si="2"/>
        <v>385</v>
      </c>
      <c r="R10" s="1">
        <f>250*0.7*7</f>
        <v>1225</v>
      </c>
      <c r="S10" s="1">
        <v>90</v>
      </c>
      <c r="T10" s="52">
        <f t="shared" si="4"/>
        <v>315</v>
      </c>
      <c r="U10" s="1">
        <f t="shared" si="5"/>
        <v>165</v>
      </c>
      <c r="V10" s="63" t="s">
        <v>32</v>
      </c>
      <c r="W10" s="54" t="s">
        <v>152</v>
      </c>
    </row>
    <row r="11" ht="31.2" spans="1:23">
      <c r="A11" s="1">
        <v>7</v>
      </c>
      <c r="B11" s="1" t="s">
        <v>63</v>
      </c>
      <c r="C11" s="1" t="s">
        <v>89</v>
      </c>
      <c r="D11" s="1" t="s">
        <v>90</v>
      </c>
      <c r="E11" s="1">
        <f t="shared" si="0"/>
        <v>61</v>
      </c>
      <c r="F11" s="78" t="s">
        <v>91</v>
      </c>
      <c r="G11" s="1">
        <v>13357339326</v>
      </c>
      <c r="H11" s="1" t="s">
        <v>29</v>
      </c>
      <c r="I11" s="1" t="s">
        <v>45</v>
      </c>
      <c r="J11" s="1" t="s">
        <v>63</v>
      </c>
      <c r="K11" s="80" t="s">
        <v>92</v>
      </c>
      <c r="L11" s="45"/>
      <c r="M11" s="1">
        <v>300</v>
      </c>
      <c r="N11" s="1">
        <v>550</v>
      </c>
      <c r="O11" s="1">
        <v>250</v>
      </c>
      <c r="P11" s="1">
        <v>210</v>
      </c>
      <c r="Q11" s="1">
        <f t="shared" si="2"/>
        <v>385</v>
      </c>
      <c r="R11" s="1">
        <f>175</f>
        <v>175</v>
      </c>
      <c r="S11" s="1">
        <v>90</v>
      </c>
      <c r="T11" s="52">
        <f t="shared" si="4"/>
        <v>315</v>
      </c>
      <c r="U11" s="1">
        <f t="shared" si="5"/>
        <v>165</v>
      </c>
      <c r="V11" s="63" t="s">
        <v>93</v>
      </c>
      <c r="W11" s="54" t="s">
        <v>94</v>
      </c>
    </row>
    <row r="12" ht="31.2" spans="1:23">
      <c r="A12" s="1">
        <v>8</v>
      </c>
      <c r="B12" s="1" t="s">
        <v>63</v>
      </c>
      <c r="C12" s="1" t="s">
        <v>85</v>
      </c>
      <c r="D12" s="1" t="s">
        <v>161</v>
      </c>
      <c r="E12" s="1">
        <f t="shared" si="0"/>
        <v>75</v>
      </c>
      <c r="F12" s="78" t="s">
        <v>162</v>
      </c>
      <c r="G12" s="1">
        <v>15576586068</v>
      </c>
      <c r="H12" s="1" t="s">
        <v>29</v>
      </c>
      <c r="I12" s="58" t="s">
        <v>45</v>
      </c>
      <c r="J12" s="1" t="s">
        <v>63</v>
      </c>
      <c r="K12" s="52" t="s">
        <v>163</v>
      </c>
      <c r="L12" s="1"/>
      <c r="M12" s="1">
        <f>O12+Q12</f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52">
        <v>0</v>
      </c>
      <c r="U12" s="1">
        <v>0</v>
      </c>
      <c r="V12" s="63" t="s">
        <v>32</v>
      </c>
      <c r="W12" s="54" t="s">
        <v>164</v>
      </c>
    </row>
    <row r="13" ht="15.6" spans="1:23">
      <c r="A13" s="23" t="s">
        <v>149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45"/>
      <c r="M13" s="22">
        <f>P13+S13</f>
        <v>2900</v>
      </c>
      <c r="N13" s="1">
        <f t="shared" ref="N13:U13" si="6">SUM(N5:N12)</f>
        <v>3850</v>
      </c>
      <c r="O13" s="46">
        <f t="shared" si="6"/>
        <v>5150</v>
      </c>
      <c r="P13" s="46">
        <f t="shared" si="6"/>
        <v>2030</v>
      </c>
      <c r="Q13" s="1">
        <f t="shared" si="6"/>
        <v>2695</v>
      </c>
      <c r="R13" s="46">
        <f t="shared" si="6"/>
        <v>3605</v>
      </c>
      <c r="S13" s="46">
        <f t="shared" si="6"/>
        <v>870</v>
      </c>
      <c r="T13" s="50">
        <f t="shared" si="6"/>
        <v>2205</v>
      </c>
      <c r="U13" s="50">
        <f t="shared" si="6"/>
        <v>1155</v>
      </c>
      <c r="V13" s="55"/>
      <c r="W13" s="46"/>
    </row>
    <row r="14" s="4" customFormat="1" ht="30" customHeight="1" spans="1:17">
      <c r="A14" s="25"/>
      <c r="B14" s="25"/>
      <c r="C14" s="25" t="s">
        <v>158</v>
      </c>
      <c r="D14" s="25"/>
      <c r="E14" s="26"/>
      <c r="F14" s="26"/>
      <c r="G14" s="25" t="s">
        <v>159</v>
      </c>
      <c r="H14" s="27"/>
      <c r="I14" s="25"/>
      <c r="J14" s="47" t="s">
        <v>160</v>
      </c>
      <c r="K14" s="48"/>
      <c r="L14" s="25"/>
      <c r="M14" s="25"/>
      <c r="N14" s="25"/>
      <c r="Q14" s="56"/>
    </row>
  </sheetData>
  <autoFilter xmlns:etc="http://www.wps.cn/officeDocument/2017/etCustomData" ref="A4:Z14" etc:filterBottomFollowUsedRange="0">
    <extLst/>
  </autoFilter>
  <mergeCells count="38">
    <mergeCell ref="A1:V1"/>
    <mergeCell ref="A2:D2"/>
    <mergeCell ref="K5:L5"/>
    <mergeCell ref="K6:L6"/>
    <mergeCell ref="K7:L7"/>
    <mergeCell ref="K8:L8"/>
    <mergeCell ref="K9:L9"/>
    <mergeCell ref="K10:L10"/>
    <mergeCell ref="K11:L11"/>
    <mergeCell ref="K12:L12"/>
    <mergeCell ref="A13:L13"/>
    <mergeCell ref="A14:B14"/>
    <mergeCell ref="C14:D14"/>
    <mergeCell ref="E14:F14"/>
    <mergeCell ref="G14:H14"/>
    <mergeCell ref="J14:M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K3:L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W15" sqref="W15"/>
    </sheetView>
  </sheetViews>
  <sheetFormatPr defaultColWidth="9" defaultRowHeight="14.4"/>
  <cols>
    <col min="6" max="6" width="21.25" customWidth="1"/>
    <col min="7" max="7" width="14.75" customWidth="1"/>
  </cols>
  <sheetData>
    <row r="1" ht="24" spans="1:23">
      <c r="A1" s="5" t="s">
        <v>150</v>
      </c>
      <c r="B1" s="5"/>
      <c r="C1" s="5"/>
      <c r="D1" s="5"/>
      <c r="E1" s="5"/>
      <c r="F1" s="6"/>
      <c r="G1" s="6"/>
      <c r="H1" s="5"/>
      <c r="I1" s="28"/>
      <c r="J1" s="5"/>
      <c r="K1" s="5"/>
      <c r="L1" s="29"/>
      <c r="M1" s="5"/>
      <c r="N1" s="5"/>
      <c r="O1" s="5"/>
      <c r="P1" s="5"/>
      <c r="Q1" s="5"/>
      <c r="R1" s="5"/>
      <c r="S1" s="5"/>
      <c r="T1" s="5"/>
      <c r="U1" s="5"/>
      <c r="V1" s="6"/>
      <c r="W1" s="31"/>
    </row>
    <row r="2" ht="31.2" spans="1:23">
      <c r="A2" s="7" t="s">
        <v>151</v>
      </c>
      <c r="B2" s="7"/>
      <c r="C2" s="7"/>
      <c r="D2" s="7"/>
      <c r="E2" s="8"/>
      <c r="F2" s="9"/>
      <c r="G2" s="9"/>
      <c r="H2" s="8"/>
      <c r="I2" s="30"/>
      <c r="J2" s="31"/>
      <c r="K2" s="31"/>
      <c r="L2" s="32"/>
      <c r="M2" s="8"/>
      <c r="N2" s="8"/>
      <c r="O2" s="8"/>
      <c r="P2" s="8"/>
      <c r="Q2" s="8"/>
      <c r="R2" s="49"/>
      <c r="S2" s="49" t="s">
        <v>3</v>
      </c>
      <c r="T2" s="8"/>
      <c r="U2" s="8"/>
      <c r="V2" s="31"/>
      <c r="W2" s="31"/>
    </row>
    <row r="3" spans="1:23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1" t="s">
        <v>11</v>
      </c>
      <c r="I3" s="33" t="s">
        <v>12</v>
      </c>
      <c r="J3" s="11" t="s">
        <v>5</v>
      </c>
      <c r="K3" s="34" t="s">
        <v>13</v>
      </c>
      <c r="L3" s="35"/>
      <c r="M3" s="11" t="s">
        <v>14</v>
      </c>
      <c r="N3" s="36" t="s">
        <v>15</v>
      </c>
      <c r="O3" s="37" t="s">
        <v>16</v>
      </c>
      <c r="P3" s="13" t="s">
        <v>17</v>
      </c>
      <c r="Q3" s="13" t="s">
        <v>18</v>
      </c>
      <c r="R3" s="37" t="s">
        <v>19</v>
      </c>
      <c r="S3" s="13" t="s">
        <v>20</v>
      </c>
      <c r="T3" s="37" t="s">
        <v>21</v>
      </c>
      <c r="U3" s="13" t="s">
        <v>22</v>
      </c>
      <c r="V3" s="50" t="s">
        <v>23</v>
      </c>
      <c r="W3" s="11" t="s">
        <v>24</v>
      </c>
    </row>
    <row r="4" ht="78" customHeight="1" spans="1:23">
      <c r="A4" s="16"/>
      <c r="B4" s="17"/>
      <c r="C4" s="18"/>
      <c r="D4" s="19"/>
      <c r="E4" s="19"/>
      <c r="F4" s="20"/>
      <c r="G4" s="20"/>
      <c r="H4" s="21"/>
      <c r="I4" s="38"/>
      <c r="J4" s="21"/>
      <c r="K4" s="39"/>
      <c r="L4" s="40"/>
      <c r="M4" s="21"/>
      <c r="N4" s="38"/>
      <c r="O4" s="41"/>
      <c r="P4" s="19"/>
      <c r="Q4" s="19"/>
      <c r="R4" s="41"/>
      <c r="S4" s="19"/>
      <c r="T4" s="41"/>
      <c r="U4" s="19"/>
      <c r="V4" s="51"/>
      <c r="W4" s="21"/>
    </row>
    <row r="5" ht="31.2" spans="1:23">
      <c r="A5" s="1">
        <v>1</v>
      </c>
      <c r="B5" s="1" t="s">
        <v>95</v>
      </c>
      <c r="C5" s="1" t="s">
        <v>96</v>
      </c>
      <c r="D5" s="1" t="s">
        <v>97</v>
      </c>
      <c r="E5" s="1">
        <f t="shared" ref="E5:E19" si="0">2025-MID(F5,7,4)</f>
        <v>71</v>
      </c>
      <c r="F5" s="78" t="s">
        <v>98</v>
      </c>
      <c r="G5" s="1">
        <v>15211549552</v>
      </c>
      <c r="H5" s="1" t="s">
        <v>29</v>
      </c>
      <c r="I5" s="58" t="s">
        <v>45</v>
      </c>
      <c r="J5" s="1" t="s">
        <v>95</v>
      </c>
      <c r="K5" s="79" t="s">
        <v>99</v>
      </c>
      <c r="L5" s="1"/>
      <c r="M5" s="1">
        <v>500</v>
      </c>
      <c r="N5" s="1">
        <v>550</v>
      </c>
      <c r="O5" s="1">
        <f t="shared" ref="O5:O13" si="1">50*7</f>
        <v>350</v>
      </c>
      <c r="P5" s="1">
        <v>350</v>
      </c>
      <c r="Q5" s="1">
        <f t="shared" ref="Q5:Q11" si="2">N5*0.7</f>
        <v>385</v>
      </c>
      <c r="R5" s="1">
        <f t="shared" ref="R5:R12" si="3">50*0.7*7</f>
        <v>245</v>
      </c>
      <c r="S5" s="1">
        <v>150</v>
      </c>
      <c r="T5" s="52">
        <f t="shared" ref="T5:T13" si="4">45*7</f>
        <v>315</v>
      </c>
      <c r="U5" s="1">
        <f t="shared" ref="U5:U14" si="5">N5*0.3</f>
        <v>165</v>
      </c>
      <c r="V5" s="63" t="s">
        <v>32</v>
      </c>
      <c r="W5" s="54" t="s">
        <v>152</v>
      </c>
    </row>
    <row r="6" ht="31.2" spans="1:23">
      <c r="A6" s="1">
        <v>2</v>
      </c>
      <c r="B6" s="1" t="s">
        <v>95</v>
      </c>
      <c r="C6" s="1" t="s">
        <v>100</v>
      </c>
      <c r="D6" s="1" t="s">
        <v>101</v>
      </c>
      <c r="E6" s="1">
        <f t="shared" si="0"/>
        <v>73</v>
      </c>
      <c r="F6" s="78" t="s">
        <v>102</v>
      </c>
      <c r="G6" s="1">
        <v>15526122996</v>
      </c>
      <c r="H6" s="1" t="s">
        <v>29</v>
      </c>
      <c r="I6" s="58" t="s">
        <v>45</v>
      </c>
      <c r="J6" s="1" t="s">
        <v>95</v>
      </c>
      <c r="K6" s="79" t="s">
        <v>103</v>
      </c>
      <c r="L6" s="1"/>
      <c r="M6" s="1">
        <v>500</v>
      </c>
      <c r="N6" s="1">
        <v>550</v>
      </c>
      <c r="O6" s="1">
        <f t="shared" si="1"/>
        <v>350</v>
      </c>
      <c r="P6" s="1">
        <v>350</v>
      </c>
      <c r="Q6" s="1">
        <v>385</v>
      </c>
      <c r="R6" s="1">
        <f t="shared" si="3"/>
        <v>245</v>
      </c>
      <c r="S6" s="1">
        <v>150</v>
      </c>
      <c r="T6" s="52">
        <f t="shared" si="4"/>
        <v>315</v>
      </c>
      <c r="U6" s="1">
        <f t="shared" si="5"/>
        <v>165</v>
      </c>
      <c r="V6" s="63" t="s">
        <v>32</v>
      </c>
      <c r="W6" s="54" t="s">
        <v>152</v>
      </c>
    </row>
    <row r="7" ht="31.2" spans="1:23">
      <c r="A7" s="1">
        <v>3</v>
      </c>
      <c r="B7" s="1" t="s">
        <v>95</v>
      </c>
      <c r="C7" s="1" t="s">
        <v>104</v>
      </c>
      <c r="D7" s="1" t="s">
        <v>105</v>
      </c>
      <c r="E7" s="1">
        <f t="shared" si="0"/>
        <v>76</v>
      </c>
      <c r="F7" s="78" t="s">
        <v>106</v>
      </c>
      <c r="G7" s="1">
        <v>13874469745</v>
      </c>
      <c r="H7" s="1" t="s">
        <v>29</v>
      </c>
      <c r="I7" s="58" t="s">
        <v>45</v>
      </c>
      <c r="J7" s="1" t="s">
        <v>95</v>
      </c>
      <c r="K7" s="79" t="s">
        <v>107</v>
      </c>
      <c r="L7" s="1"/>
      <c r="M7" s="1">
        <v>500</v>
      </c>
      <c r="N7" s="1">
        <v>550</v>
      </c>
      <c r="O7" s="1">
        <f t="shared" si="1"/>
        <v>350</v>
      </c>
      <c r="P7" s="1">
        <v>350</v>
      </c>
      <c r="Q7" s="1">
        <f t="shared" si="2"/>
        <v>385</v>
      </c>
      <c r="R7" s="1">
        <f t="shared" si="3"/>
        <v>245</v>
      </c>
      <c r="S7" s="1">
        <v>150</v>
      </c>
      <c r="T7" s="52">
        <f t="shared" si="4"/>
        <v>315</v>
      </c>
      <c r="U7" s="1">
        <f t="shared" si="5"/>
        <v>165</v>
      </c>
      <c r="V7" s="63" t="s">
        <v>32</v>
      </c>
      <c r="W7" s="54" t="s">
        <v>152</v>
      </c>
    </row>
    <row r="8" ht="31.2" spans="1:23">
      <c r="A8" s="1">
        <v>4</v>
      </c>
      <c r="B8" s="1" t="s">
        <v>95</v>
      </c>
      <c r="C8" s="1" t="s">
        <v>96</v>
      </c>
      <c r="D8" s="1" t="s">
        <v>108</v>
      </c>
      <c r="E8" s="1">
        <f t="shared" si="0"/>
        <v>73</v>
      </c>
      <c r="F8" s="78" t="s">
        <v>109</v>
      </c>
      <c r="G8" s="1">
        <v>19918555723</v>
      </c>
      <c r="H8" s="1" t="s">
        <v>29</v>
      </c>
      <c r="I8" s="58" t="s">
        <v>45</v>
      </c>
      <c r="J8" s="1" t="s">
        <v>95</v>
      </c>
      <c r="K8" s="79" t="s">
        <v>110</v>
      </c>
      <c r="L8" s="1"/>
      <c r="M8" s="1">
        <v>500</v>
      </c>
      <c r="N8" s="1">
        <v>550</v>
      </c>
      <c r="O8" s="1">
        <f t="shared" si="1"/>
        <v>350</v>
      </c>
      <c r="P8" s="1">
        <v>350</v>
      </c>
      <c r="Q8" s="1">
        <f t="shared" si="2"/>
        <v>385</v>
      </c>
      <c r="R8" s="1">
        <f t="shared" si="3"/>
        <v>245</v>
      </c>
      <c r="S8" s="1">
        <v>150</v>
      </c>
      <c r="T8" s="52">
        <f t="shared" si="4"/>
        <v>315</v>
      </c>
      <c r="U8" s="1">
        <f t="shared" si="5"/>
        <v>165</v>
      </c>
      <c r="V8" s="63" t="s">
        <v>32</v>
      </c>
      <c r="W8" s="54" t="s">
        <v>152</v>
      </c>
    </row>
    <row r="9" ht="31.2" spans="1:23">
      <c r="A9" s="1">
        <v>5</v>
      </c>
      <c r="B9" s="1" t="s">
        <v>95</v>
      </c>
      <c r="C9" s="1" t="s">
        <v>104</v>
      </c>
      <c r="D9" s="1" t="s">
        <v>111</v>
      </c>
      <c r="E9" s="1">
        <f t="shared" si="0"/>
        <v>75</v>
      </c>
      <c r="F9" s="78" t="s">
        <v>112</v>
      </c>
      <c r="G9" s="1">
        <v>18374556536</v>
      </c>
      <c r="H9" s="1" t="s">
        <v>29</v>
      </c>
      <c r="I9" s="58" t="s">
        <v>45</v>
      </c>
      <c r="J9" s="1" t="s">
        <v>95</v>
      </c>
      <c r="K9" s="79" t="s">
        <v>113</v>
      </c>
      <c r="L9" s="1"/>
      <c r="M9" s="1">
        <v>500</v>
      </c>
      <c r="N9" s="1">
        <v>550</v>
      </c>
      <c r="O9" s="1">
        <f t="shared" si="1"/>
        <v>350</v>
      </c>
      <c r="P9" s="1">
        <v>350</v>
      </c>
      <c r="Q9" s="1">
        <f t="shared" si="2"/>
        <v>385</v>
      </c>
      <c r="R9" s="1">
        <f t="shared" si="3"/>
        <v>245</v>
      </c>
      <c r="S9" s="1">
        <v>150</v>
      </c>
      <c r="T9" s="52">
        <f t="shared" si="4"/>
        <v>315</v>
      </c>
      <c r="U9" s="1">
        <f t="shared" si="5"/>
        <v>165</v>
      </c>
      <c r="V9" s="63" t="s">
        <v>32</v>
      </c>
      <c r="W9" s="54" t="s">
        <v>152</v>
      </c>
    </row>
    <row r="10" ht="31.2" spans="1:23">
      <c r="A10" s="1">
        <v>6</v>
      </c>
      <c r="B10" s="1" t="s">
        <v>95</v>
      </c>
      <c r="C10" s="1" t="s">
        <v>104</v>
      </c>
      <c r="D10" s="1" t="s">
        <v>114</v>
      </c>
      <c r="E10" s="1">
        <f t="shared" si="0"/>
        <v>75</v>
      </c>
      <c r="F10" s="78" t="s">
        <v>115</v>
      </c>
      <c r="G10" s="1">
        <v>13297458385</v>
      </c>
      <c r="H10" s="1" t="s">
        <v>29</v>
      </c>
      <c r="I10" s="58" t="s">
        <v>45</v>
      </c>
      <c r="J10" s="1" t="s">
        <v>95</v>
      </c>
      <c r="K10" s="79" t="s">
        <v>116</v>
      </c>
      <c r="L10" s="1"/>
      <c r="M10" s="1">
        <v>500</v>
      </c>
      <c r="N10" s="1">
        <v>550</v>
      </c>
      <c r="O10" s="1">
        <f t="shared" si="1"/>
        <v>350</v>
      </c>
      <c r="P10" s="1">
        <v>350</v>
      </c>
      <c r="Q10" s="1">
        <f t="shared" si="2"/>
        <v>385</v>
      </c>
      <c r="R10" s="1">
        <f t="shared" si="3"/>
        <v>245</v>
      </c>
      <c r="S10" s="1">
        <v>150</v>
      </c>
      <c r="T10" s="52">
        <f t="shared" si="4"/>
        <v>315</v>
      </c>
      <c r="U10" s="1">
        <f t="shared" si="5"/>
        <v>165</v>
      </c>
      <c r="V10" s="63" t="s">
        <v>32</v>
      </c>
      <c r="W10" s="54" t="s">
        <v>152</v>
      </c>
    </row>
    <row r="11" ht="31.2" spans="1:23">
      <c r="A11" s="1">
        <v>7</v>
      </c>
      <c r="B11" s="1" t="s">
        <v>95</v>
      </c>
      <c r="C11" s="1" t="s">
        <v>117</v>
      </c>
      <c r="D11" s="1" t="s">
        <v>118</v>
      </c>
      <c r="E11" s="1">
        <f t="shared" si="0"/>
        <v>71</v>
      </c>
      <c r="F11" s="78" t="s">
        <v>119</v>
      </c>
      <c r="G11" s="1">
        <v>18692569776</v>
      </c>
      <c r="H11" s="1" t="s">
        <v>29</v>
      </c>
      <c r="I11" s="58" t="s">
        <v>45</v>
      </c>
      <c r="J11" s="1" t="s">
        <v>95</v>
      </c>
      <c r="K11" s="79" t="s">
        <v>120</v>
      </c>
      <c r="L11" s="1"/>
      <c r="M11" s="1">
        <v>500</v>
      </c>
      <c r="N11" s="1">
        <v>550</v>
      </c>
      <c r="O11" s="1">
        <f t="shared" si="1"/>
        <v>350</v>
      </c>
      <c r="P11" s="1">
        <v>350</v>
      </c>
      <c r="Q11" s="1">
        <f t="shared" si="2"/>
        <v>385</v>
      </c>
      <c r="R11" s="1">
        <f t="shared" si="3"/>
        <v>245</v>
      </c>
      <c r="S11" s="1">
        <v>150</v>
      </c>
      <c r="T11" s="52">
        <f t="shared" si="4"/>
        <v>315</v>
      </c>
      <c r="U11" s="1">
        <f t="shared" si="5"/>
        <v>165</v>
      </c>
      <c r="V11" s="63" t="s">
        <v>32</v>
      </c>
      <c r="W11" s="54" t="s">
        <v>152</v>
      </c>
    </row>
    <row r="12" ht="31.2" spans="1:23">
      <c r="A12" s="1">
        <v>8</v>
      </c>
      <c r="B12" s="1" t="s">
        <v>95</v>
      </c>
      <c r="C12" s="1" t="s">
        <v>117</v>
      </c>
      <c r="D12" s="1" t="s">
        <v>121</v>
      </c>
      <c r="E12" s="1">
        <f t="shared" si="0"/>
        <v>68</v>
      </c>
      <c r="F12" s="78" t="s">
        <v>122</v>
      </c>
      <c r="G12" s="1">
        <v>13787586260</v>
      </c>
      <c r="H12" s="1" t="s">
        <v>29</v>
      </c>
      <c r="I12" s="58" t="s">
        <v>45</v>
      </c>
      <c r="J12" s="1" t="s">
        <v>95</v>
      </c>
      <c r="K12" s="79" t="s">
        <v>123</v>
      </c>
      <c r="L12" s="1"/>
      <c r="M12" s="1">
        <v>500</v>
      </c>
      <c r="N12" s="1">
        <v>550</v>
      </c>
      <c r="O12" s="1">
        <f t="shared" si="1"/>
        <v>350</v>
      </c>
      <c r="P12" s="1">
        <v>350</v>
      </c>
      <c r="Q12" s="1">
        <v>385</v>
      </c>
      <c r="R12" s="1">
        <f t="shared" si="3"/>
        <v>245</v>
      </c>
      <c r="S12" s="1">
        <v>150</v>
      </c>
      <c r="T12" s="52">
        <f t="shared" si="4"/>
        <v>315</v>
      </c>
      <c r="U12" s="1">
        <f t="shared" si="5"/>
        <v>165</v>
      </c>
      <c r="V12" s="63" t="s">
        <v>32</v>
      </c>
      <c r="W12" s="54" t="s">
        <v>152</v>
      </c>
    </row>
    <row r="13" ht="57.6" spans="1:23">
      <c r="A13" s="1">
        <v>9</v>
      </c>
      <c r="B13" s="1" t="s">
        <v>95</v>
      </c>
      <c r="C13" s="1" t="s">
        <v>100</v>
      </c>
      <c r="D13" s="1" t="s">
        <v>124</v>
      </c>
      <c r="E13" s="1">
        <f t="shared" si="0"/>
        <v>62</v>
      </c>
      <c r="F13" s="78" t="s">
        <v>125</v>
      </c>
      <c r="G13" s="1">
        <v>18390305843</v>
      </c>
      <c r="H13" s="1" t="s">
        <v>29</v>
      </c>
      <c r="I13" s="58" t="s">
        <v>45</v>
      </c>
      <c r="J13" s="1" t="s">
        <v>95</v>
      </c>
      <c r="K13" s="79" t="s">
        <v>126</v>
      </c>
      <c r="L13" s="1"/>
      <c r="M13" s="1">
        <v>500</v>
      </c>
      <c r="N13" s="1">
        <v>550</v>
      </c>
      <c r="O13" s="1">
        <f t="shared" si="1"/>
        <v>350</v>
      </c>
      <c r="P13" s="1">
        <v>350</v>
      </c>
      <c r="Q13" s="1">
        <f>N13*0.7</f>
        <v>385</v>
      </c>
      <c r="R13" s="1">
        <f>50*0.7*7+1050</f>
        <v>1295</v>
      </c>
      <c r="S13" s="1">
        <v>150</v>
      </c>
      <c r="T13" s="52">
        <f t="shared" si="4"/>
        <v>315</v>
      </c>
      <c r="U13" s="1">
        <f t="shared" si="5"/>
        <v>165</v>
      </c>
      <c r="V13" s="63" t="s">
        <v>32</v>
      </c>
      <c r="W13" s="54" t="s">
        <v>165</v>
      </c>
    </row>
    <row r="14" ht="31.2" spans="1:23">
      <c r="A14" s="1">
        <v>10</v>
      </c>
      <c r="B14" s="1" t="s">
        <v>95</v>
      </c>
      <c r="C14" s="1" t="s">
        <v>127</v>
      </c>
      <c r="D14" s="1" t="s">
        <v>128</v>
      </c>
      <c r="E14" s="1">
        <f t="shared" si="0"/>
        <v>61</v>
      </c>
      <c r="F14" s="78" t="s">
        <v>129</v>
      </c>
      <c r="G14" s="58">
        <v>13874543172</v>
      </c>
      <c r="H14" s="1" t="s">
        <v>29</v>
      </c>
      <c r="I14" s="58" t="s">
        <v>45</v>
      </c>
      <c r="J14" s="1" t="s">
        <v>95</v>
      </c>
      <c r="K14" s="79" t="s">
        <v>130</v>
      </c>
      <c r="L14" s="1"/>
      <c r="M14" s="1">
        <v>500</v>
      </c>
      <c r="N14" s="1">
        <v>550</v>
      </c>
      <c r="O14" s="1">
        <v>150</v>
      </c>
      <c r="P14" s="1">
        <v>350</v>
      </c>
      <c r="Q14" s="1">
        <f>N14*0.7</f>
        <v>385</v>
      </c>
      <c r="R14" s="1">
        <f>50*0.7*3</f>
        <v>105</v>
      </c>
      <c r="S14" s="1">
        <v>150</v>
      </c>
      <c r="T14" s="52">
        <v>45</v>
      </c>
      <c r="U14" s="1">
        <f t="shared" si="5"/>
        <v>165</v>
      </c>
      <c r="V14" s="63" t="s">
        <v>131</v>
      </c>
      <c r="W14" s="54" t="s">
        <v>166</v>
      </c>
    </row>
    <row r="15" s="57" customFormat="1" ht="31.2" spans="1:26">
      <c r="A15" s="1">
        <v>11</v>
      </c>
      <c r="B15" s="1" t="s">
        <v>95</v>
      </c>
      <c r="C15" s="1" t="s">
        <v>167</v>
      </c>
      <c r="D15" s="1" t="s">
        <v>168</v>
      </c>
      <c r="E15" s="1">
        <f t="shared" si="0"/>
        <v>69</v>
      </c>
      <c r="F15" s="1" t="s">
        <v>169</v>
      </c>
      <c r="G15" s="1">
        <v>17711754816</v>
      </c>
      <c r="H15" s="1" t="s">
        <v>29</v>
      </c>
      <c r="I15" s="1" t="s">
        <v>45</v>
      </c>
      <c r="J15" s="1" t="s">
        <v>95</v>
      </c>
      <c r="K15" s="80" t="s">
        <v>170</v>
      </c>
      <c r="L15" s="45"/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52">
        <v>0</v>
      </c>
      <c r="U15" s="1">
        <v>0</v>
      </c>
      <c r="V15" s="63" t="s">
        <v>32</v>
      </c>
      <c r="W15" s="54" t="s">
        <v>171</v>
      </c>
      <c r="Y15"/>
      <c r="Z15"/>
    </row>
    <row r="16" ht="31.2" spans="1:23">
      <c r="A16" s="1">
        <v>12</v>
      </c>
      <c r="B16" s="1" t="s">
        <v>95</v>
      </c>
      <c r="C16" s="1" t="s">
        <v>117</v>
      </c>
      <c r="D16" s="1" t="s">
        <v>132</v>
      </c>
      <c r="E16" s="1">
        <f t="shared" si="0"/>
        <v>60</v>
      </c>
      <c r="F16" s="78" t="s">
        <v>133</v>
      </c>
      <c r="G16" s="1">
        <v>15211515418</v>
      </c>
      <c r="H16" s="1" t="s">
        <v>29</v>
      </c>
      <c r="I16" s="52" t="s">
        <v>45</v>
      </c>
      <c r="J16" s="1" t="s">
        <v>95</v>
      </c>
      <c r="K16" s="80" t="s">
        <v>134</v>
      </c>
      <c r="L16" s="45"/>
      <c r="M16" s="1">
        <v>500</v>
      </c>
      <c r="N16" s="1">
        <v>550</v>
      </c>
      <c r="O16" s="1">
        <v>50</v>
      </c>
      <c r="P16" s="1">
        <v>350</v>
      </c>
      <c r="Q16" s="1">
        <f>N16*0.7</f>
        <v>385</v>
      </c>
      <c r="R16" s="1">
        <f>50*0.7</f>
        <v>35</v>
      </c>
      <c r="S16" s="1">
        <v>150</v>
      </c>
      <c r="T16" s="52">
        <f>45*7</f>
        <v>315</v>
      </c>
      <c r="U16" s="1">
        <f>N16*0.3</f>
        <v>165</v>
      </c>
      <c r="V16" s="63" t="s">
        <v>135</v>
      </c>
      <c r="W16" s="54" t="s">
        <v>94</v>
      </c>
    </row>
    <row r="17" ht="15.6" spans="1:23">
      <c r="A17" s="1"/>
      <c r="B17" s="59"/>
      <c r="C17" s="46"/>
      <c r="D17" s="46"/>
      <c r="E17" s="46"/>
      <c r="F17" s="55"/>
      <c r="G17" s="55"/>
      <c r="H17" s="46"/>
      <c r="I17" s="60"/>
      <c r="J17" s="46"/>
      <c r="K17" s="61"/>
      <c r="L17" s="62"/>
      <c r="M17" s="22">
        <f>P17+S17</f>
        <v>5500</v>
      </c>
      <c r="N17" s="1">
        <f t="shared" ref="N17:U17" si="6">SUM(N5:N16)</f>
        <v>6050</v>
      </c>
      <c r="O17" s="46">
        <f t="shared" si="6"/>
        <v>3350</v>
      </c>
      <c r="P17" s="46">
        <f t="shared" si="6"/>
        <v>3850</v>
      </c>
      <c r="Q17" s="1">
        <f t="shared" si="6"/>
        <v>4235</v>
      </c>
      <c r="R17" s="46">
        <f t="shared" si="6"/>
        <v>3395</v>
      </c>
      <c r="S17" s="46">
        <f t="shared" si="6"/>
        <v>1650</v>
      </c>
      <c r="T17" s="50">
        <f t="shared" si="6"/>
        <v>3195</v>
      </c>
      <c r="U17" s="50">
        <f t="shared" si="6"/>
        <v>1815</v>
      </c>
      <c r="V17" s="55"/>
      <c r="W17" s="46"/>
    </row>
    <row r="18" s="4" customFormat="1" ht="30" customHeight="1" spans="1:17">
      <c r="A18" s="25"/>
      <c r="B18" s="25"/>
      <c r="C18" s="25" t="s">
        <v>158</v>
      </c>
      <c r="D18" s="25"/>
      <c r="E18" s="26"/>
      <c r="F18" s="26"/>
      <c r="G18" s="25" t="s">
        <v>159</v>
      </c>
      <c r="H18" s="27"/>
      <c r="I18" s="25"/>
      <c r="J18" s="47" t="s">
        <v>160</v>
      </c>
      <c r="K18" s="48"/>
      <c r="L18" s="25"/>
      <c r="M18" s="25"/>
      <c r="N18" s="25"/>
      <c r="Q18" s="56"/>
    </row>
  </sheetData>
  <autoFilter xmlns:etc="http://www.wps.cn/officeDocument/2017/etCustomData" ref="A4:Z18" etc:filterBottomFollowUsedRange="0">
    <extLst/>
  </autoFilter>
  <mergeCells count="42">
    <mergeCell ref="A1:V1"/>
    <mergeCell ref="A2:D2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A18:B18"/>
    <mergeCell ref="C18:D18"/>
    <mergeCell ref="E18:F18"/>
    <mergeCell ref="G18:H18"/>
    <mergeCell ref="J18:M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K3:L4"/>
  </mergeCells>
  <pageMargins left="0.75" right="0.75" top="1" bottom="1" header="0.5" footer="0.5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9" sqref="$A9:$XFD9"/>
    </sheetView>
  </sheetViews>
  <sheetFormatPr defaultColWidth="9" defaultRowHeight="14.4"/>
  <cols>
    <col min="6" max="6" width="21.25" customWidth="1"/>
    <col min="7" max="7" width="14.75" customWidth="1"/>
  </cols>
  <sheetData>
    <row r="1" ht="24" spans="1:23">
      <c r="A1" s="5" t="s">
        <v>150</v>
      </c>
      <c r="B1" s="5"/>
      <c r="C1" s="5"/>
      <c r="D1" s="5"/>
      <c r="E1" s="5"/>
      <c r="F1" s="6"/>
      <c r="G1" s="6"/>
      <c r="H1" s="5"/>
      <c r="I1" s="28"/>
      <c r="J1" s="5"/>
      <c r="K1" s="5"/>
      <c r="L1" s="29"/>
      <c r="M1" s="5"/>
      <c r="N1" s="5"/>
      <c r="O1" s="5"/>
      <c r="P1" s="5"/>
      <c r="Q1" s="5"/>
      <c r="R1" s="5"/>
      <c r="S1" s="5"/>
      <c r="T1" s="5"/>
      <c r="U1" s="5"/>
      <c r="V1" s="6"/>
      <c r="W1" s="31"/>
    </row>
    <row r="2" ht="31.2" spans="1:23">
      <c r="A2" s="7" t="s">
        <v>151</v>
      </c>
      <c r="B2" s="8"/>
      <c r="C2" s="8"/>
      <c r="D2" s="8"/>
      <c r="E2" s="8"/>
      <c r="F2" s="9"/>
      <c r="G2" s="9"/>
      <c r="H2" s="8"/>
      <c r="I2" s="30"/>
      <c r="J2" s="31"/>
      <c r="K2" s="31"/>
      <c r="L2" s="32"/>
      <c r="M2" s="8"/>
      <c r="N2" s="8"/>
      <c r="O2" s="8"/>
      <c r="P2" s="8"/>
      <c r="Q2" s="8"/>
      <c r="R2" s="49"/>
      <c r="S2" s="49" t="s">
        <v>3</v>
      </c>
      <c r="T2" s="8"/>
      <c r="U2" s="8"/>
      <c r="V2" s="31"/>
      <c r="W2" s="31"/>
    </row>
    <row r="3" spans="1:23">
      <c r="A3" s="10" t="s">
        <v>4</v>
      </c>
      <c r="B3" s="11" t="s">
        <v>5</v>
      </c>
      <c r="C3" s="12" t="s">
        <v>6</v>
      </c>
      <c r="D3" s="13" t="s">
        <v>7</v>
      </c>
      <c r="E3" s="13" t="s">
        <v>8</v>
      </c>
      <c r="F3" s="14" t="s">
        <v>9</v>
      </c>
      <c r="G3" s="15" t="s">
        <v>10</v>
      </c>
      <c r="H3" s="11" t="s">
        <v>11</v>
      </c>
      <c r="I3" s="33" t="s">
        <v>12</v>
      </c>
      <c r="J3" s="11" t="s">
        <v>5</v>
      </c>
      <c r="K3" s="34" t="s">
        <v>13</v>
      </c>
      <c r="L3" s="35"/>
      <c r="M3" s="11" t="s">
        <v>14</v>
      </c>
      <c r="N3" s="36" t="s">
        <v>15</v>
      </c>
      <c r="O3" s="37" t="s">
        <v>16</v>
      </c>
      <c r="P3" s="13" t="s">
        <v>17</v>
      </c>
      <c r="Q3" s="13" t="s">
        <v>18</v>
      </c>
      <c r="R3" s="37" t="s">
        <v>19</v>
      </c>
      <c r="S3" s="13" t="s">
        <v>20</v>
      </c>
      <c r="T3" s="37" t="s">
        <v>21</v>
      </c>
      <c r="U3" s="13" t="s">
        <v>22</v>
      </c>
      <c r="V3" s="50" t="s">
        <v>23</v>
      </c>
      <c r="W3" s="11" t="s">
        <v>24</v>
      </c>
    </row>
    <row r="4" ht="78" customHeight="1" spans="1:23">
      <c r="A4" s="16"/>
      <c r="B4" s="17"/>
      <c r="C4" s="18"/>
      <c r="D4" s="19"/>
      <c r="E4" s="19"/>
      <c r="F4" s="20"/>
      <c r="G4" s="20"/>
      <c r="H4" s="21"/>
      <c r="I4" s="38"/>
      <c r="J4" s="21"/>
      <c r="K4" s="39"/>
      <c r="L4" s="40"/>
      <c r="M4" s="21"/>
      <c r="N4" s="38"/>
      <c r="O4" s="41"/>
      <c r="P4" s="19"/>
      <c r="Q4" s="19"/>
      <c r="R4" s="41"/>
      <c r="S4" s="19"/>
      <c r="T4" s="41"/>
      <c r="U4" s="19"/>
      <c r="V4" s="51"/>
      <c r="W4" s="21"/>
    </row>
    <row r="5" ht="31.2" spans="1:23">
      <c r="A5" s="1">
        <v>1</v>
      </c>
      <c r="B5" s="22" t="s">
        <v>136</v>
      </c>
      <c r="C5" s="22" t="s">
        <v>137</v>
      </c>
      <c r="D5" s="22" t="s">
        <v>138</v>
      </c>
      <c r="E5" s="22">
        <f>2025-MID(F5,7,4)</f>
        <v>70</v>
      </c>
      <c r="F5" s="76" t="s">
        <v>139</v>
      </c>
      <c r="G5" s="22">
        <v>15226455796</v>
      </c>
      <c r="H5" s="22" t="s">
        <v>29</v>
      </c>
      <c r="I5" s="42" t="s">
        <v>45</v>
      </c>
      <c r="J5" s="22" t="s">
        <v>136</v>
      </c>
      <c r="K5" s="82" t="s">
        <v>140</v>
      </c>
      <c r="L5" s="44"/>
      <c r="M5" s="22">
        <v>500</v>
      </c>
      <c r="N5" s="1">
        <v>550</v>
      </c>
      <c r="O5" s="1">
        <f t="shared" ref="O5:O7" si="0">50*7</f>
        <v>350</v>
      </c>
      <c r="P5" s="1">
        <v>350</v>
      </c>
      <c r="Q5" s="1">
        <f>N5*0.7</f>
        <v>385</v>
      </c>
      <c r="R5" s="1">
        <f t="shared" ref="R5:R7" si="1">50*0.7*7</f>
        <v>245</v>
      </c>
      <c r="S5" s="1">
        <v>150</v>
      </c>
      <c r="T5" s="52">
        <f>45*7</f>
        <v>315</v>
      </c>
      <c r="U5" s="1">
        <f>N5*0.3</f>
        <v>165</v>
      </c>
      <c r="V5" s="53" t="s">
        <v>141</v>
      </c>
      <c r="W5" s="54" t="s">
        <v>152</v>
      </c>
    </row>
    <row r="6" ht="31.2" spans="1:23">
      <c r="A6" s="1">
        <v>2</v>
      </c>
      <c r="B6" s="22" t="s">
        <v>136</v>
      </c>
      <c r="C6" s="22" t="s">
        <v>142</v>
      </c>
      <c r="D6" s="22" t="s">
        <v>143</v>
      </c>
      <c r="E6" s="22">
        <f>2025-MID(F6,7,4)</f>
        <v>61</v>
      </c>
      <c r="F6" s="78" t="s">
        <v>144</v>
      </c>
      <c r="G6" s="22">
        <v>14786599630</v>
      </c>
      <c r="H6" s="22" t="s">
        <v>29</v>
      </c>
      <c r="I6" s="42" t="s">
        <v>45</v>
      </c>
      <c r="J6" s="22" t="s">
        <v>136</v>
      </c>
      <c r="K6" s="82" t="s">
        <v>145</v>
      </c>
      <c r="L6" s="44"/>
      <c r="M6" s="22">
        <v>500</v>
      </c>
      <c r="N6" s="1">
        <v>550</v>
      </c>
      <c r="O6" s="1">
        <f t="shared" si="0"/>
        <v>350</v>
      </c>
      <c r="P6" s="1">
        <v>350</v>
      </c>
      <c r="Q6" s="1">
        <f>N6*0.7</f>
        <v>385</v>
      </c>
      <c r="R6" s="1">
        <f t="shared" si="1"/>
        <v>245</v>
      </c>
      <c r="S6" s="1">
        <v>150</v>
      </c>
      <c r="T6" s="52">
        <f>45*7</f>
        <v>315</v>
      </c>
      <c r="U6" s="1">
        <f>N6*0.3</f>
        <v>165</v>
      </c>
      <c r="V6" s="53" t="s">
        <v>141</v>
      </c>
      <c r="W6" s="54" t="s">
        <v>152</v>
      </c>
    </row>
    <row r="7" ht="31.2" spans="1:23">
      <c r="A7" s="1">
        <v>3</v>
      </c>
      <c r="B7" s="22" t="s">
        <v>136</v>
      </c>
      <c r="C7" s="22" t="s">
        <v>137</v>
      </c>
      <c r="D7" s="22" t="s">
        <v>146</v>
      </c>
      <c r="E7" s="22">
        <f>2025-MID(F7,7,4)</f>
        <v>77</v>
      </c>
      <c r="F7" s="76" t="s">
        <v>147</v>
      </c>
      <c r="G7" s="22">
        <v>15674568399</v>
      </c>
      <c r="H7" s="22" t="s">
        <v>29</v>
      </c>
      <c r="I7" s="42" t="s">
        <v>45</v>
      </c>
      <c r="J7" s="22" t="s">
        <v>136</v>
      </c>
      <c r="K7" s="82" t="s">
        <v>148</v>
      </c>
      <c r="L7" s="44"/>
      <c r="M7" s="22">
        <f>P7+S7</f>
        <v>500</v>
      </c>
      <c r="N7" s="1">
        <v>550</v>
      </c>
      <c r="O7" s="1">
        <f t="shared" si="0"/>
        <v>350</v>
      </c>
      <c r="P7" s="1">
        <v>350</v>
      </c>
      <c r="Q7" s="1">
        <f>N7*0.7</f>
        <v>385</v>
      </c>
      <c r="R7" s="1">
        <f t="shared" si="1"/>
        <v>245</v>
      </c>
      <c r="S7" s="1">
        <v>150</v>
      </c>
      <c r="T7" s="52">
        <f>45*7</f>
        <v>315</v>
      </c>
      <c r="U7" s="1">
        <f>N7*0.3</f>
        <v>165</v>
      </c>
      <c r="V7" s="53" t="s">
        <v>141</v>
      </c>
      <c r="W7" s="54" t="s">
        <v>152</v>
      </c>
    </row>
    <row r="8" ht="15.6" spans="1:23">
      <c r="A8" s="23" t="s">
        <v>149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45"/>
      <c r="M8" s="22">
        <f>P8+S8</f>
        <v>1500</v>
      </c>
      <c r="N8" s="1">
        <f t="shared" ref="N8:U8" si="2">SUM(N5:N7)</f>
        <v>1650</v>
      </c>
      <c r="O8" s="46">
        <f t="shared" si="2"/>
        <v>1050</v>
      </c>
      <c r="P8" s="46">
        <f t="shared" si="2"/>
        <v>1050</v>
      </c>
      <c r="Q8" s="1">
        <f t="shared" si="2"/>
        <v>1155</v>
      </c>
      <c r="R8" s="46">
        <f t="shared" si="2"/>
        <v>735</v>
      </c>
      <c r="S8" s="46">
        <f t="shared" si="2"/>
        <v>450</v>
      </c>
      <c r="T8" s="50">
        <f t="shared" si="2"/>
        <v>945</v>
      </c>
      <c r="U8" s="50">
        <f t="shared" si="2"/>
        <v>495</v>
      </c>
      <c r="V8" s="55"/>
      <c r="W8" s="46"/>
    </row>
    <row r="9" s="4" customFormat="1" ht="30" customHeight="1" spans="1:17">
      <c r="A9" s="25"/>
      <c r="B9" s="25"/>
      <c r="C9" s="25" t="s">
        <v>158</v>
      </c>
      <c r="D9" s="25"/>
      <c r="E9" s="26"/>
      <c r="F9" s="26"/>
      <c r="G9" s="25" t="s">
        <v>159</v>
      </c>
      <c r="H9" s="27"/>
      <c r="I9" s="25"/>
      <c r="J9" s="47" t="s">
        <v>160</v>
      </c>
      <c r="K9" s="48"/>
      <c r="L9" s="25"/>
      <c r="M9" s="25"/>
      <c r="N9" s="25"/>
      <c r="Q9" s="56"/>
    </row>
  </sheetData>
  <autoFilter xmlns:etc="http://www.wps.cn/officeDocument/2017/etCustomData" ref="A4:Z9" etc:filterBottomFollowUsedRange="0">
    <extLst/>
  </autoFilter>
  <mergeCells count="33">
    <mergeCell ref="A1:V1"/>
    <mergeCell ref="A2:D2"/>
    <mergeCell ref="K5:L5"/>
    <mergeCell ref="K6:L6"/>
    <mergeCell ref="K7:L7"/>
    <mergeCell ref="A8:L8"/>
    <mergeCell ref="A9:B9"/>
    <mergeCell ref="C9:D9"/>
    <mergeCell ref="E9:F9"/>
    <mergeCell ref="G9:H9"/>
    <mergeCell ref="J9:M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K3:L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H30" sqref="H30"/>
    </sheetView>
  </sheetViews>
  <sheetFormatPr defaultColWidth="9" defaultRowHeight="14.4" outlineLevelCol="1"/>
  <sheetData>
    <row r="1" ht="15.6" spans="1:2">
      <c r="A1" s="1">
        <v>735</v>
      </c>
      <c r="B1" s="1">
        <f t="shared" ref="B1:B9" si="0">150*7</f>
        <v>1050</v>
      </c>
    </row>
    <row r="2" ht="15.6" spans="1:2">
      <c r="A2" s="1">
        <f t="shared" ref="A2:A9" si="1">105*7</f>
        <v>735</v>
      </c>
      <c r="B2" s="1">
        <f t="shared" si="0"/>
        <v>1050</v>
      </c>
    </row>
    <row r="3" ht="15.6" spans="1:2">
      <c r="A3" s="1">
        <v>105</v>
      </c>
      <c r="B3" s="1">
        <v>150</v>
      </c>
    </row>
    <row r="4" ht="15.6" spans="1:2">
      <c r="A4" s="1">
        <f t="shared" si="1"/>
        <v>735</v>
      </c>
      <c r="B4" s="1">
        <f t="shared" si="0"/>
        <v>1050</v>
      </c>
    </row>
    <row r="5" ht="15.6" spans="1:2">
      <c r="A5" s="1">
        <f t="shared" si="1"/>
        <v>735</v>
      </c>
      <c r="B5" s="1">
        <f t="shared" si="0"/>
        <v>1050</v>
      </c>
    </row>
    <row r="6" ht="15.6" spans="1:2">
      <c r="A6" s="1">
        <f t="shared" si="1"/>
        <v>735</v>
      </c>
      <c r="B6" s="1">
        <f t="shared" si="0"/>
        <v>1050</v>
      </c>
    </row>
    <row r="7" ht="15.6" spans="1:2">
      <c r="A7" s="1">
        <f t="shared" si="1"/>
        <v>735</v>
      </c>
      <c r="B7" s="1">
        <f t="shared" si="0"/>
        <v>1050</v>
      </c>
    </row>
    <row r="8" ht="15.6" spans="1:2">
      <c r="A8" s="1">
        <f t="shared" si="1"/>
        <v>735</v>
      </c>
      <c r="B8" s="1">
        <f t="shared" si="0"/>
        <v>1050</v>
      </c>
    </row>
    <row r="9" ht="15.6" spans="1:2">
      <c r="A9" s="1">
        <f t="shared" si="1"/>
        <v>735</v>
      </c>
      <c r="B9" s="1">
        <f t="shared" si="0"/>
        <v>1050</v>
      </c>
    </row>
    <row r="10" ht="15.6" spans="1:2">
      <c r="A10" s="1">
        <f t="shared" ref="A10:A14" si="2">35*7</f>
        <v>245</v>
      </c>
      <c r="B10" s="1">
        <f t="shared" ref="B10:B14" si="3">50*7</f>
        <v>350</v>
      </c>
    </row>
    <row r="11" ht="15.6" spans="1:2">
      <c r="A11" s="1">
        <f t="shared" si="2"/>
        <v>245</v>
      </c>
      <c r="B11" s="1">
        <f t="shared" si="3"/>
        <v>350</v>
      </c>
    </row>
    <row r="12" ht="15.6" spans="1:2">
      <c r="A12" s="1">
        <f>175*7</f>
        <v>1225</v>
      </c>
      <c r="B12" s="1">
        <f>250*7</f>
        <v>1750</v>
      </c>
    </row>
    <row r="13" ht="15.6" spans="1:2">
      <c r="A13" s="1">
        <f t="shared" si="2"/>
        <v>245</v>
      </c>
      <c r="B13" s="1">
        <f t="shared" si="3"/>
        <v>350</v>
      </c>
    </row>
    <row r="14" ht="15.6" spans="1:2">
      <c r="A14" s="1">
        <f t="shared" si="2"/>
        <v>245</v>
      </c>
      <c r="B14" s="1">
        <f t="shared" si="3"/>
        <v>350</v>
      </c>
    </row>
    <row r="15" ht="15.6" spans="1:2">
      <c r="A15" s="1">
        <f>175*7</f>
        <v>1225</v>
      </c>
      <c r="B15" s="1">
        <f>250*7</f>
        <v>1750</v>
      </c>
    </row>
    <row r="16" ht="15.6" spans="1:2">
      <c r="A16" s="2">
        <f>175</f>
        <v>175</v>
      </c>
      <c r="B16" s="2">
        <v>250</v>
      </c>
    </row>
    <row r="17" ht="15.6" spans="1:2">
      <c r="A17" s="3">
        <v>0</v>
      </c>
      <c r="B17" s="3">
        <v>0</v>
      </c>
    </row>
    <row r="18" ht="15.6" spans="1:2">
      <c r="A18" s="1">
        <f t="shared" ref="A18:A26" si="4">35*7</f>
        <v>245</v>
      </c>
      <c r="B18" s="1">
        <f t="shared" ref="B18:B26" si="5">50*7</f>
        <v>350</v>
      </c>
    </row>
    <row r="19" ht="15.6" spans="1:2">
      <c r="A19" s="1">
        <f t="shared" si="4"/>
        <v>245</v>
      </c>
      <c r="B19" s="1">
        <f t="shared" si="5"/>
        <v>350</v>
      </c>
    </row>
    <row r="20" ht="15.6" spans="1:2">
      <c r="A20" s="1">
        <f t="shared" si="4"/>
        <v>245</v>
      </c>
      <c r="B20" s="1">
        <f t="shared" si="5"/>
        <v>350</v>
      </c>
    </row>
    <row r="21" ht="15.6" spans="1:2">
      <c r="A21" s="1">
        <f t="shared" si="4"/>
        <v>245</v>
      </c>
      <c r="B21" s="1">
        <f t="shared" si="5"/>
        <v>350</v>
      </c>
    </row>
    <row r="22" ht="15.6" spans="1:2">
      <c r="A22" s="1">
        <f t="shared" si="4"/>
        <v>245</v>
      </c>
      <c r="B22" s="1">
        <f t="shared" si="5"/>
        <v>350</v>
      </c>
    </row>
    <row r="23" ht="15.6" spans="1:2">
      <c r="A23" s="1">
        <f t="shared" si="4"/>
        <v>245</v>
      </c>
      <c r="B23" s="1">
        <f t="shared" si="5"/>
        <v>350</v>
      </c>
    </row>
    <row r="24" ht="15.6" spans="1:2">
      <c r="A24" s="1">
        <f t="shared" si="4"/>
        <v>245</v>
      </c>
      <c r="B24" s="1">
        <f t="shared" si="5"/>
        <v>350</v>
      </c>
    </row>
    <row r="25" ht="15.6" spans="1:2">
      <c r="A25" s="1">
        <f t="shared" si="4"/>
        <v>245</v>
      </c>
      <c r="B25" s="1">
        <f t="shared" si="5"/>
        <v>350</v>
      </c>
    </row>
    <row r="26" ht="15.6" spans="1:2">
      <c r="A26" s="1">
        <f t="shared" si="4"/>
        <v>245</v>
      </c>
      <c r="B26" s="1">
        <f t="shared" si="5"/>
        <v>350</v>
      </c>
    </row>
    <row r="27" ht="15.6" spans="1:2">
      <c r="A27" s="2">
        <v>105</v>
      </c>
      <c r="B27" s="2">
        <v>150</v>
      </c>
    </row>
    <row r="28" ht="15.6" spans="1:2">
      <c r="A28" s="2">
        <v>0</v>
      </c>
      <c r="B28" s="2">
        <v>0</v>
      </c>
    </row>
    <row r="29" ht="15.6" spans="1:2">
      <c r="A29" s="2">
        <v>35</v>
      </c>
      <c r="B29" s="2">
        <v>50</v>
      </c>
    </row>
    <row r="30" ht="15.6" spans="1:2">
      <c r="A30" s="1">
        <f t="shared" ref="A30:A32" si="6">35*7</f>
        <v>245</v>
      </c>
      <c r="B30" s="1">
        <f t="shared" ref="B30:B32" si="7">50*7</f>
        <v>350</v>
      </c>
    </row>
    <row r="31" ht="15.6" spans="1:2">
      <c r="A31" s="1">
        <f t="shared" si="6"/>
        <v>245</v>
      </c>
      <c r="B31" s="1">
        <f t="shared" si="7"/>
        <v>350</v>
      </c>
    </row>
    <row r="32" ht="15.6" spans="1:2">
      <c r="A32" s="1">
        <f t="shared" si="6"/>
        <v>245</v>
      </c>
      <c r="B32" s="1">
        <f t="shared" si="7"/>
        <v>350</v>
      </c>
    </row>
    <row r="33" spans="1:2">
      <c r="A33">
        <f>SUM(A1:A32)</f>
        <v>12670</v>
      </c>
      <c r="B33">
        <f>SUM(B1:B32)</f>
        <v>18100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洪江区桂花园乡公示模板2025 (1-3月)补发1个</vt:lpstr>
      <vt:lpstr>优胜村</vt:lpstr>
      <vt:lpstr>楠木田村</vt:lpstr>
      <vt:lpstr>滩头村</vt:lpstr>
      <vt:lpstr>川山村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2025-07-23T08:13:00Z</dcterms:created>
  <dcterms:modified xsi:type="dcterms:W3CDTF">2025-09-09T10:51:55Z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E38C90259E5F4A378E77A3A7F87C1A23_13</vt:lpwstr>
  </property>
  <property fmtid="{D5CDD505-2E9C-101B-9397-08002B2CF9AE}" pid="3" name="KSOProductBuildVer">
    <vt:lpwstr>2052-12.1.0.20305</vt:lpwstr>
  </property>
</Properties>
</file>